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530" firstSheet="2" activeTab="2"/>
  </bookViews>
  <sheets>
    <sheet name="Popis" sheetId="12" state="hidden" r:id="rId1"/>
    <sheet name="Rozlosování7" sheetId="22" state="hidden" r:id="rId2"/>
    <sheet name="Zápasy" sheetId="20" r:id="rId3"/>
    <sheet name="T7" sheetId="21" state="hidden" r:id="rId4"/>
  </sheets>
  <calcPr calcId="125725"/>
</workbook>
</file>

<file path=xl/calcChain.xml><?xml version="1.0" encoding="utf-8"?>
<calcChain xmlns="http://schemas.openxmlformats.org/spreadsheetml/2006/main">
  <c r="M81" i="22"/>
  <c r="L81"/>
  <c r="K81"/>
  <c r="J81"/>
  <c r="I81"/>
  <c r="H81"/>
  <c r="G81"/>
  <c r="M80"/>
  <c r="L80"/>
  <c r="K80"/>
  <c r="J80"/>
  <c r="I80"/>
  <c r="H80"/>
  <c r="G80"/>
  <c r="M79"/>
  <c r="L79"/>
  <c r="K79"/>
  <c r="J79"/>
  <c r="I79"/>
  <c r="H79"/>
  <c r="G79"/>
  <c r="M78"/>
  <c r="L78"/>
  <c r="K78"/>
  <c r="J78"/>
  <c r="I78"/>
  <c r="H78"/>
  <c r="G78"/>
  <c r="M77"/>
  <c r="L77"/>
  <c r="K77"/>
  <c r="J77"/>
  <c r="I77"/>
  <c r="H77"/>
  <c r="G77"/>
  <c r="M76"/>
  <c r="L76"/>
  <c r="K76"/>
  <c r="J76"/>
  <c r="I76"/>
  <c r="H76"/>
  <c r="G76"/>
  <c r="M75"/>
  <c r="L75"/>
  <c r="K75"/>
  <c r="J75"/>
  <c r="I75"/>
  <c r="H75"/>
  <c r="G75"/>
  <c r="M74"/>
  <c r="L74"/>
  <c r="K74"/>
  <c r="J74"/>
  <c r="I74"/>
  <c r="H74"/>
  <c r="G74"/>
  <c r="M73"/>
  <c r="L73"/>
  <c r="K73"/>
  <c r="J73"/>
  <c r="I73"/>
  <c r="H73"/>
  <c r="G73"/>
  <c r="M72"/>
  <c r="L72"/>
  <c r="K72"/>
  <c r="J72"/>
  <c r="I72"/>
  <c r="H72"/>
  <c r="G72"/>
  <c r="M71"/>
  <c r="L71"/>
  <c r="K71"/>
  <c r="J71"/>
  <c r="I71"/>
  <c r="H71"/>
  <c r="G71"/>
  <c r="M70"/>
  <c r="L70"/>
  <c r="K70"/>
  <c r="J70"/>
  <c r="I70"/>
  <c r="H70"/>
  <c r="G70"/>
  <c r="M69"/>
  <c r="L69"/>
  <c r="K69"/>
  <c r="J69"/>
  <c r="I69"/>
  <c r="H69"/>
  <c r="G69"/>
  <c r="M68"/>
  <c r="L68"/>
  <c r="K68"/>
  <c r="J68"/>
  <c r="I68"/>
  <c r="H68"/>
  <c r="G68"/>
  <c r="M67"/>
  <c r="L67"/>
  <c r="K67"/>
  <c r="J67"/>
  <c r="I67"/>
  <c r="H67"/>
  <c r="G67"/>
  <c r="M66"/>
  <c r="L66"/>
  <c r="K66"/>
  <c r="J66"/>
  <c r="I66"/>
  <c r="H66"/>
  <c r="G66"/>
  <c r="M65"/>
  <c r="L65"/>
  <c r="K65"/>
  <c r="J65"/>
  <c r="I65"/>
  <c r="H65"/>
  <c r="G65"/>
  <c r="M64"/>
  <c r="L64"/>
  <c r="K64"/>
  <c r="J64"/>
  <c r="I64"/>
  <c r="H64"/>
  <c r="G64"/>
  <c r="M63"/>
  <c r="L63"/>
  <c r="K63"/>
  <c r="J63"/>
  <c r="I63"/>
  <c r="H63"/>
  <c r="G63"/>
  <c r="M62"/>
  <c r="L62"/>
  <c r="K62"/>
  <c r="J62"/>
  <c r="I62"/>
  <c r="H62"/>
  <c r="G62"/>
  <c r="U61"/>
  <c r="M61"/>
  <c r="W61" s="1"/>
  <c r="W62" s="1"/>
  <c r="L61"/>
  <c r="V61" s="1"/>
  <c r="K61"/>
  <c r="J61"/>
  <c r="T61" s="1"/>
  <c r="T62" s="1"/>
  <c r="T63" s="1"/>
  <c r="T64" s="1"/>
  <c r="T65" s="1"/>
  <c r="T66" s="1"/>
  <c r="T67" s="1"/>
  <c r="T68" s="1"/>
  <c r="T69" s="1"/>
  <c r="T70" s="1"/>
  <c r="T71" s="1"/>
  <c r="T72" s="1"/>
  <c r="T73" s="1"/>
  <c r="I61"/>
  <c r="S61" s="1"/>
  <c r="S62" s="1"/>
  <c r="H61"/>
  <c r="R61" s="1"/>
  <c r="G61"/>
  <c r="Q61" s="1"/>
  <c r="M58"/>
  <c r="L58"/>
  <c r="K58"/>
  <c r="J58"/>
  <c r="I58"/>
  <c r="H58"/>
  <c r="G58"/>
  <c r="M57"/>
  <c r="L57"/>
  <c r="K57"/>
  <c r="J57"/>
  <c r="I57"/>
  <c r="H57"/>
  <c r="G57"/>
  <c r="M56"/>
  <c r="L56"/>
  <c r="K56"/>
  <c r="J56"/>
  <c r="I56"/>
  <c r="H56"/>
  <c r="G56"/>
  <c r="M55"/>
  <c r="L55"/>
  <c r="K55"/>
  <c r="J55"/>
  <c r="I55"/>
  <c r="H55"/>
  <c r="G55"/>
  <c r="M54"/>
  <c r="L54"/>
  <c r="K54"/>
  <c r="J54"/>
  <c r="I54"/>
  <c r="H54"/>
  <c r="G54"/>
  <c r="M53"/>
  <c r="L53"/>
  <c r="K53"/>
  <c r="J53"/>
  <c r="I53"/>
  <c r="H53"/>
  <c r="G53"/>
  <c r="M52"/>
  <c r="L52"/>
  <c r="K52"/>
  <c r="J52"/>
  <c r="I52"/>
  <c r="H52"/>
  <c r="G52"/>
  <c r="M51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R39" s="1"/>
  <c r="R40" s="1"/>
  <c r="R41" s="1"/>
  <c r="R42" s="1"/>
  <c r="R43" s="1"/>
  <c r="R44" s="1"/>
  <c r="R45" s="1"/>
  <c r="R46" s="1"/>
  <c r="R47" s="1"/>
  <c r="G39"/>
  <c r="T38"/>
  <c r="T39" s="1"/>
  <c r="R38"/>
  <c r="M38"/>
  <c r="W38" s="1"/>
  <c r="L38"/>
  <c r="V38" s="1"/>
  <c r="V39" s="1"/>
  <c r="V40" s="1"/>
  <c r="V41" s="1"/>
  <c r="V42" s="1"/>
  <c r="V43" s="1"/>
  <c r="V44" s="1"/>
  <c r="V45" s="1"/>
  <c r="V46" s="1"/>
  <c r="V47" s="1"/>
  <c r="K38"/>
  <c r="U38" s="1"/>
  <c r="J38"/>
  <c r="I38"/>
  <c r="S38" s="1"/>
  <c r="H38"/>
  <c r="G38"/>
  <c r="Q38" s="1"/>
  <c r="R62" l="1"/>
  <c r="R63" s="1"/>
  <c r="R64" s="1"/>
  <c r="R65" s="1"/>
  <c r="R66" s="1"/>
  <c r="R67" s="1"/>
  <c r="R68" s="1"/>
  <c r="R69" s="1"/>
  <c r="R70" s="1"/>
  <c r="R71" s="1"/>
  <c r="R72" s="1"/>
  <c r="V62"/>
  <c r="V63" s="1"/>
  <c r="V64" s="1"/>
  <c r="V65" s="1"/>
  <c r="V66" s="1"/>
  <c r="V67" s="1"/>
  <c r="V68" s="1"/>
  <c r="V69" s="1"/>
  <c r="V70" s="1"/>
  <c r="V71" s="1"/>
  <c r="V72" s="1"/>
  <c r="V73" s="1"/>
  <c r="V74" s="1"/>
  <c r="V75" s="1"/>
  <c r="V76" s="1"/>
  <c r="V77" s="1"/>
  <c r="V78" s="1"/>
  <c r="V79" s="1"/>
  <c r="V80" s="1"/>
  <c r="V81" s="1"/>
  <c r="S39"/>
  <c r="S40" s="1"/>
  <c r="S41" s="1"/>
  <c r="S42" s="1"/>
  <c r="S43" s="1"/>
  <c r="S44" s="1"/>
  <c r="S45" s="1"/>
  <c r="S46" s="1"/>
  <c r="S47" s="1"/>
  <c r="S48" s="1"/>
  <c r="S49" s="1"/>
  <c r="S50" s="1"/>
  <c r="S51" s="1"/>
  <c r="S52" s="1"/>
  <c r="S53" s="1"/>
  <c r="S54" s="1"/>
  <c r="S55" s="1"/>
  <c r="S56" s="1"/>
  <c r="S57" s="1"/>
  <c r="S58" s="1"/>
  <c r="W39"/>
  <c r="R48"/>
  <c r="R49" s="1"/>
  <c r="V48"/>
  <c r="V49" s="1"/>
  <c r="Q62"/>
  <c r="Q63" s="1"/>
  <c r="Q64" s="1"/>
  <c r="Q65" s="1"/>
  <c r="Q66" s="1"/>
  <c r="Q67" s="1"/>
  <c r="Q68" s="1"/>
  <c r="Q69" s="1"/>
  <c r="Q70" s="1"/>
  <c r="Q71" s="1"/>
  <c r="Q72" s="1"/>
  <c r="Q73" s="1"/>
  <c r="Q74" s="1"/>
  <c r="Q75" s="1"/>
  <c r="Q76" s="1"/>
  <c r="Q77" s="1"/>
  <c r="Q78" s="1"/>
  <c r="Q79" s="1"/>
  <c r="Q80" s="1"/>
  <c r="Q81" s="1"/>
  <c r="U62"/>
  <c r="U63" s="1"/>
  <c r="T40"/>
  <c r="T41" s="1"/>
  <c r="T42" s="1"/>
  <c r="T43" s="1"/>
  <c r="T44" s="1"/>
  <c r="T45" s="1"/>
  <c r="T46" s="1"/>
  <c r="T47" s="1"/>
  <c r="T48" s="1"/>
  <c r="T49" s="1"/>
  <c r="T50" s="1"/>
  <c r="T51" s="1"/>
  <c r="T52" s="1"/>
  <c r="T53" s="1"/>
  <c r="T54" s="1"/>
  <c r="T55" s="1"/>
  <c r="T56" s="1"/>
  <c r="T57" s="1"/>
  <c r="T58" s="1"/>
  <c r="S63"/>
  <c r="S64" s="1"/>
  <c r="S65" s="1"/>
  <c r="S66" s="1"/>
  <c r="S67" s="1"/>
  <c r="S68" s="1"/>
  <c r="S69" s="1"/>
  <c r="S70" s="1"/>
  <c r="S71" s="1"/>
  <c r="S72" s="1"/>
  <c r="S73" s="1"/>
  <c r="S74" s="1"/>
  <c r="S75" s="1"/>
  <c r="S76" s="1"/>
  <c r="S77" s="1"/>
  <c r="S78" s="1"/>
  <c r="S79" s="1"/>
  <c r="S80" s="1"/>
  <c r="S81" s="1"/>
  <c r="U64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R73"/>
  <c r="R74" s="1"/>
  <c r="R75" s="1"/>
  <c r="R76" s="1"/>
  <c r="R77" s="1"/>
  <c r="R78" s="1"/>
  <c r="R79" s="1"/>
  <c r="R80" s="1"/>
  <c r="R81" s="1"/>
  <c r="W63"/>
  <c r="W64" s="1"/>
  <c r="W65"/>
  <c r="W66" s="1"/>
  <c r="W67" s="1"/>
  <c r="W68" s="1"/>
  <c r="W69" s="1"/>
  <c r="W70" s="1"/>
  <c r="W71" s="1"/>
  <c r="W72" s="1"/>
  <c r="W73" s="1"/>
  <c r="W74" s="1"/>
  <c r="W75" s="1"/>
  <c r="W76" s="1"/>
  <c r="W77" s="1"/>
  <c r="W78" s="1"/>
  <c r="W79" s="1"/>
  <c r="W80" s="1"/>
  <c r="W81" s="1"/>
  <c r="T74"/>
  <c r="T75" s="1"/>
  <c r="T76" s="1"/>
  <c r="T77" s="1"/>
  <c r="T78" s="1"/>
  <c r="T79" s="1"/>
  <c r="T80" s="1"/>
  <c r="T81" s="1"/>
  <c r="W40"/>
  <c r="W41"/>
  <c r="W42" s="1"/>
  <c r="W43" s="1"/>
  <c r="W44" s="1"/>
  <c r="W45" s="1"/>
  <c r="W46" s="1"/>
  <c r="W47" s="1"/>
  <c r="W48" s="1"/>
  <c r="W49" s="1"/>
  <c r="W50" s="1"/>
  <c r="W51" s="1"/>
  <c r="W52" s="1"/>
  <c r="W53" s="1"/>
  <c r="W54" s="1"/>
  <c r="W55" s="1"/>
  <c r="W56" s="1"/>
  <c r="W57" s="1"/>
  <c r="W58" s="1"/>
  <c r="R50"/>
  <c r="R51" s="1"/>
  <c r="R52" s="1"/>
  <c r="R53" s="1"/>
  <c r="R54" s="1"/>
  <c r="R55" s="1"/>
  <c r="R56" s="1"/>
  <c r="R57" s="1"/>
  <c r="R58" s="1"/>
  <c r="V50"/>
  <c r="V51" s="1"/>
  <c r="V52" s="1"/>
  <c r="V53" s="1"/>
  <c r="V54" s="1"/>
  <c r="V55" s="1"/>
  <c r="V56" s="1"/>
  <c r="V57" s="1"/>
  <c r="V58" s="1"/>
  <c r="Q39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U39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G16"/>
  <c r="H16"/>
  <c r="H27"/>
  <c r="I27"/>
  <c r="G22"/>
  <c r="G29"/>
  <c r="H29"/>
  <c r="I29"/>
  <c r="J29"/>
  <c r="K29"/>
  <c r="L29"/>
  <c r="M29"/>
  <c r="G30"/>
  <c r="H30"/>
  <c r="I30"/>
  <c r="J30"/>
  <c r="K30"/>
  <c r="L30"/>
  <c r="M30"/>
  <c r="G31"/>
  <c r="H31"/>
  <c r="I31"/>
  <c r="J31"/>
  <c r="K31"/>
  <c r="L31"/>
  <c r="M31"/>
  <c r="G32"/>
  <c r="H32"/>
  <c r="I32"/>
  <c r="J32"/>
  <c r="K32"/>
  <c r="L32"/>
  <c r="M32"/>
  <c r="G33"/>
  <c r="H33"/>
  <c r="I33"/>
  <c r="J33"/>
  <c r="K33"/>
  <c r="L33"/>
  <c r="M33"/>
  <c r="G34"/>
  <c r="H34"/>
  <c r="I34"/>
  <c r="J34"/>
  <c r="K34"/>
  <c r="L34"/>
  <c r="M34"/>
  <c r="G35"/>
  <c r="H35"/>
  <c r="I35"/>
  <c r="J35"/>
  <c r="K35"/>
  <c r="L35"/>
  <c r="M35"/>
  <c r="G15"/>
  <c r="Q15" s="1"/>
  <c r="H15"/>
  <c r="I15"/>
  <c r="J15"/>
  <c r="K15"/>
  <c r="L15"/>
  <c r="M15"/>
  <c r="I16"/>
  <c r="J16"/>
  <c r="K16"/>
  <c r="L16"/>
  <c r="M16"/>
  <c r="G17"/>
  <c r="H17"/>
  <c r="I17"/>
  <c r="J17"/>
  <c r="K17"/>
  <c r="L17"/>
  <c r="M17"/>
  <c r="G18"/>
  <c r="H18"/>
  <c r="I18"/>
  <c r="J18"/>
  <c r="K18"/>
  <c r="L18"/>
  <c r="M18"/>
  <c r="G19"/>
  <c r="H19"/>
  <c r="I19"/>
  <c r="J19"/>
  <c r="K19"/>
  <c r="L19"/>
  <c r="M19"/>
  <c r="G20"/>
  <c r="H20"/>
  <c r="I20"/>
  <c r="J20"/>
  <c r="K20"/>
  <c r="L20"/>
  <c r="M20"/>
  <c r="G21"/>
  <c r="H21"/>
  <c r="I21"/>
  <c r="J21"/>
  <c r="K21"/>
  <c r="L21"/>
  <c r="M21"/>
  <c r="H22"/>
  <c r="I22"/>
  <c r="J22"/>
  <c r="K22"/>
  <c r="L22"/>
  <c r="M22"/>
  <c r="G23"/>
  <c r="H23"/>
  <c r="I23"/>
  <c r="J23"/>
  <c r="K23"/>
  <c r="L23"/>
  <c r="M23"/>
  <c r="G24"/>
  <c r="H24"/>
  <c r="I24"/>
  <c r="J24"/>
  <c r="K24"/>
  <c r="L24"/>
  <c r="M24"/>
  <c r="G25"/>
  <c r="H25"/>
  <c r="I25"/>
  <c r="J25"/>
  <c r="K25"/>
  <c r="L25"/>
  <c r="M25"/>
  <c r="G26"/>
  <c r="H26"/>
  <c r="I26"/>
  <c r="J26"/>
  <c r="K26"/>
  <c r="L26"/>
  <c r="M26"/>
  <c r="G27"/>
  <c r="J27"/>
  <c r="K27"/>
  <c r="L27"/>
  <c r="M27"/>
  <c r="G28"/>
  <c r="H28"/>
  <c r="I28"/>
  <c r="J28"/>
  <c r="K28"/>
  <c r="L28"/>
  <c r="M28"/>
  <c r="X21" i="21"/>
  <c r="I22"/>
  <c r="I23"/>
  <c r="S23" s="1"/>
  <c r="T23" s="1"/>
  <c r="I24"/>
  <c r="I25"/>
  <c r="I26"/>
  <c r="I27"/>
  <c r="S27" s="1"/>
  <c r="T27" s="1"/>
  <c r="I28"/>
  <c r="S28" s="1"/>
  <c r="I29"/>
  <c r="S29" s="1"/>
  <c r="U29" s="1"/>
  <c r="I30"/>
  <c r="S30" s="1"/>
  <c r="T30" s="1"/>
  <c r="I31"/>
  <c r="S31" s="1"/>
  <c r="T31" s="1"/>
  <c r="I32"/>
  <c r="S32" s="1"/>
  <c r="I33"/>
  <c r="S33" s="1"/>
  <c r="U33" s="1"/>
  <c r="I34"/>
  <c r="I35"/>
  <c r="S35" s="1"/>
  <c r="T35" s="1"/>
  <c r="I36"/>
  <c r="S36" s="1"/>
  <c r="I37"/>
  <c r="I38"/>
  <c r="I39"/>
  <c r="S39" s="1"/>
  <c r="T39" s="1"/>
  <c r="I40"/>
  <c r="S40" s="1"/>
  <c r="I41"/>
  <c r="S41" s="1"/>
  <c r="U41" s="1"/>
  <c r="I21"/>
  <c r="S21" s="1"/>
  <c r="E3" i="20"/>
  <c r="E4"/>
  <c r="E5"/>
  <c r="E6"/>
  <c r="E7"/>
  <c r="E8"/>
  <c r="E2"/>
  <c r="C3" i="22"/>
  <c r="D3"/>
  <c r="C4"/>
  <c r="D4"/>
  <c r="C5"/>
  <c r="D5"/>
  <c r="C6"/>
  <c r="D6"/>
  <c r="C7"/>
  <c r="D7"/>
  <c r="C8"/>
  <c r="D8"/>
  <c r="D2"/>
  <c r="C2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91"/>
  <c r="A92" s="1"/>
  <c r="A93" s="1"/>
  <c r="A94" s="1"/>
  <c r="A90"/>
  <c r="A89"/>
  <c r="AA35"/>
  <c r="Z35"/>
  <c r="AA34"/>
  <c r="Z34"/>
  <c r="AA33"/>
  <c r="Z33"/>
  <c r="AA32"/>
  <c r="Z32"/>
  <c r="AA31"/>
  <c r="Z31"/>
  <c r="AA30"/>
  <c r="Z30"/>
  <c r="AA29"/>
  <c r="Z29"/>
  <c r="AA28"/>
  <c r="Z28"/>
  <c r="AA27"/>
  <c r="Z27"/>
  <c r="AA26"/>
  <c r="Z26"/>
  <c r="AA25"/>
  <c r="Z25"/>
  <c r="AA24"/>
  <c r="Z24"/>
  <c r="AA23"/>
  <c r="Z23"/>
  <c r="AA22"/>
  <c r="Z22"/>
  <c r="AA21"/>
  <c r="Z21"/>
  <c r="AA20"/>
  <c r="Z20"/>
  <c r="AA19"/>
  <c r="Z19"/>
  <c r="AA18"/>
  <c r="Z18"/>
  <c r="AA17"/>
  <c r="Z17"/>
  <c r="AA16"/>
  <c r="Z16"/>
  <c r="AA15"/>
  <c r="Z15"/>
  <c r="A14"/>
  <c r="X41" i="21"/>
  <c r="X40"/>
  <c r="X39"/>
  <c r="X38"/>
  <c r="X37"/>
  <c r="X36"/>
  <c r="X35"/>
  <c r="X34"/>
  <c r="S34"/>
  <c r="U34" s="1"/>
  <c r="X33"/>
  <c r="X32"/>
  <c r="X31"/>
  <c r="X30"/>
  <c r="X29"/>
  <c r="X28"/>
  <c r="X27"/>
  <c r="X26"/>
  <c r="S26"/>
  <c r="U26" s="1"/>
  <c r="X25"/>
  <c r="X24"/>
  <c r="S24"/>
  <c r="X23"/>
  <c r="X22"/>
  <c r="S22"/>
  <c r="U22" s="1"/>
  <c r="AV18"/>
  <c r="AV17"/>
  <c r="AV16"/>
  <c r="AV15"/>
  <c r="AV14"/>
  <c r="AV13"/>
  <c r="AV12"/>
  <c r="O10"/>
  <c r="AI9"/>
  <c r="AB9"/>
  <c r="AA18" s="1"/>
  <c r="U9"/>
  <c r="AW9" s="1"/>
  <c r="AA8"/>
  <c r="Z17" s="1"/>
  <c r="T8"/>
  <c r="Z7"/>
  <c r="Y16" s="1"/>
  <c r="S7"/>
  <c r="AU7" s="1"/>
  <c r="Y6"/>
  <c r="X15" s="1"/>
  <c r="R6"/>
  <c r="X5"/>
  <c r="W14" s="1"/>
  <c r="Q5"/>
  <c r="W4"/>
  <c r="V13" s="1"/>
  <c r="P4"/>
  <c r="V3"/>
  <c r="U12" s="1"/>
  <c r="O3"/>
  <c r="AJ3" s="1"/>
  <c r="J2"/>
  <c r="I2"/>
  <c r="H2"/>
  <c r="G2"/>
  <c r="F2"/>
  <c r="E2"/>
  <c r="D2"/>
  <c r="S38" l="1"/>
  <c r="T38" s="1"/>
  <c r="T26"/>
  <c r="V26" s="1"/>
  <c r="AB32" i="22"/>
  <c r="AB23"/>
  <c r="AB18"/>
  <c r="AB22"/>
  <c r="AB21"/>
  <c r="AB35"/>
  <c r="AB25"/>
  <c r="AB33"/>
  <c r="AB30"/>
  <c r="AB34"/>
  <c r="U30" i="21"/>
  <c r="V30" s="1"/>
  <c r="S25"/>
  <c r="U25" s="1"/>
  <c r="S37"/>
  <c r="U37" s="1"/>
  <c r="U21"/>
  <c r="T21"/>
  <c r="AB20" i="22"/>
  <c r="AB24"/>
  <c r="AB28"/>
  <c r="AB29"/>
  <c r="AB17"/>
  <c r="AB27"/>
  <c r="AB31"/>
  <c r="AB15"/>
  <c r="I36"/>
  <c r="AB16"/>
  <c r="M36"/>
  <c r="W15"/>
  <c r="S15"/>
  <c r="J36"/>
  <c r="T15"/>
  <c r="AB19"/>
  <c r="AB26"/>
  <c r="K36"/>
  <c r="U15"/>
  <c r="G36"/>
  <c r="H36"/>
  <c r="R15"/>
  <c r="L36"/>
  <c r="V15"/>
  <c r="AN7" i="21"/>
  <c r="T29"/>
  <c r="V29" s="1"/>
  <c r="U31"/>
  <c r="V31" s="1"/>
  <c r="U39"/>
  <c r="V39" s="1"/>
  <c r="AY18"/>
  <c r="AQ3"/>
  <c r="AP9"/>
  <c r="T22"/>
  <c r="U23"/>
  <c r="V23" s="1"/>
  <c r="T33"/>
  <c r="V33" s="1"/>
  <c r="T34"/>
  <c r="V34" s="1"/>
  <c r="U35"/>
  <c r="V35" s="1"/>
  <c r="T41"/>
  <c r="V41" s="1"/>
  <c r="AG7"/>
  <c r="U27"/>
  <c r="V27" s="1"/>
  <c r="AK4"/>
  <c r="AD4"/>
  <c r="AR4"/>
  <c r="AS5"/>
  <c r="AL5"/>
  <c r="AE5"/>
  <c r="U40"/>
  <c r="T40"/>
  <c r="AH8"/>
  <c r="AO8"/>
  <c r="AV8"/>
  <c r="AC3"/>
  <c r="AF6"/>
  <c r="AM6"/>
  <c r="AT6"/>
  <c r="AY12"/>
  <c r="AY16"/>
  <c r="V22"/>
  <c r="U36"/>
  <c r="T36"/>
  <c r="AY17"/>
  <c r="AY13"/>
  <c r="AY14"/>
  <c r="U32"/>
  <c r="T32"/>
  <c r="U24"/>
  <c r="T24"/>
  <c r="U28"/>
  <c r="T28"/>
  <c r="AY15"/>
  <c r="V21" l="1"/>
  <c r="U38"/>
  <c r="V38" s="1"/>
  <c r="AG15" i="22"/>
  <c r="AI16"/>
  <c r="T25" i="21"/>
  <c r="V25" s="1"/>
  <c r="T37"/>
  <c r="V37" s="1"/>
  <c r="AJ19" i="22"/>
  <c r="AJ18"/>
  <c r="AJ16"/>
  <c r="AI18"/>
  <c r="AF15"/>
  <c r="AJ17"/>
  <c r="AJ15"/>
  <c r="AI19"/>
  <c r="AE15"/>
  <c r="AI17"/>
  <c r="AF16"/>
  <c r="AH17"/>
  <c r="AH16"/>
  <c r="AH15"/>
  <c r="AG17"/>
  <c r="AG16"/>
  <c r="AI15"/>
  <c r="AH18"/>
  <c r="AJ20"/>
  <c r="V36" i="21"/>
  <c r="V28"/>
  <c r="V32"/>
  <c r="V40"/>
  <c r="V24"/>
  <c r="R13" i="20" l="1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Q13"/>
  <c r="Q21"/>
  <c r="Q22"/>
  <c r="Q23"/>
  <c r="Q24"/>
  <c r="Q25"/>
  <c r="Q26"/>
  <c r="Q27"/>
  <c r="Q28"/>
  <c r="Q29"/>
  <c r="Q30"/>
  <c r="Q31"/>
  <c r="Q32"/>
  <c r="Q33"/>
  <c r="Q14"/>
  <c r="Q15"/>
  <c r="Q16"/>
  <c r="Q17"/>
  <c r="Q18"/>
  <c r="Q19"/>
  <c r="Q20"/>
  <c r="M13"/>
  <c r="P5"/>
  <c r="P2"/>
  <c r="M33"/>
  <c r="O33" s="1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N16" l="1"/>
  <c r="O16"/>
  <c r="N28"/>
  <c r="O28"/>
  <c r="N17"/>
  <c r="O17"/>
  <c r="N25"/>
  <c r="O25"/>
  <c r="N32"/>
  <c r="O32"/>
  <c r="N14"/>
  <c r="O14"/>
  <c r="N22"/>
  <c r="O22"/>
  <c r="N26"/>
  <c r="O26"/>
  <c r="N30"/>
  <c r="O30"/>
  <c r="N13"/>
  <c r="O13"/>
  <c r="N20"/>
  <c r="O20"/>
  <c r="N24"/>
  <c r="O24"/>
  <c r="N21"/>
  <c r="O21"/>
  <c r="N19"/>
  <c r="O19"/>
  <c r="N23"/>
  <c r="O23"/>
  <c r="N27"/>
  <c r="O27"/>
  <c r="N31"/>
  <c r="O31"/>
  <c r="N18"/>
  <c r="O18"/>
  <c r="N29"/>
  <c r="O29"/>
  <c r="N15"/>
  <c r="O15"/>
  <c r="P29"/>
  <c r="P17"/>
  <c r="P32"/>
  <c r="P28"/>
  <c r="P24"/>
  <c r="P20"/>
  <c r="P16"/>
  <c r="P25"/>
  <c r="N33"/>
  <c r="P31"/>
  <c r="P27"/>
  <c r="P23"/>
  <c r="P19"/>
  <c r="P15"/>
  <c r="P33"/>
  <c r="P21"/>
  <c r="P13"/>
  <c r="P30"/>
  <c r="P26"/>
  <c r="P22"/>
  <c r="P18"/>
  <c r="P14"/>
  <c r="N34" l="1"/>
  <c r="O34"/>
  <c r="N35" s="1"/>
  <c r="B2" i="22" l="1"/>
  <c r="B8"/>
  <c r="B5"/>
  <c r="B6"/>
  <c r="B3"/>
  <c r="B4"/>
  <c r="B7"/>
  <c r="B12" l="1"/>
  <c r="C13" s="1"/>
  <c r="A15"/>
  <c r="A36"/>
  <c r="A37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/>
  <c r="A83"/>
  <c r="A84"/>
  <c r="A85"/>
  <c r="A86"/>
  <c r="A87"/>
  <c r="A88"/>
  <c r="U16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T16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S16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W16"/>
  <c r="W17" s="1"/>
  <c r="W18" s="1"/>
  <c r="W19" s="1"/>
  <c r="W20" s="1"/>
  <c r="W21" s="1"/>
  <c r="W22" s="1"/>
  <c r="W23" s="1"/>
  <c r="W24" s="1"/>
  <c r="W25" s="1"/>
  <c r="W26" s="1"/>
  <c r="W27" s="1"/>
  <c r="W28" s="1"/>
  <c r="W29" s="1"/>
  <c r="W30" s="1"/>
  <c r="W31" s="1"/>
  <c r="W32" s="1"/>
  <c r="W33" s="1"/>
  <c r="W34" s="1"/>
  <c r="W35" s="1"/>
  <c r="R16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V16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Q16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A16" l="1"/>
  <c r="A17" l="1"/>
  <c r="A18" l="1"/>
  <c r="A19" l="1"/>
  <c r="A20" l="1"/>
  <c r="A21" l="1"/>
  <c r="A22" l="1"/>
  <c r="A23" l="1"/>
  <c r="A24" s="1"/>
  <c r="A25" s="1"/>
  <c r="A26" s="1"/>
  <c r="A27" s="1"/>
  <c r="A28" s="1"/>
  <c r="A29" s="1"/>
  <c r="A30" s="1"/>
  <c r="A31" s="1"/>
  <c r="A32" s="1"/>
  <c r="A33" s="1"/>
  <c r="A34" s="1"/>
  <c r="A35" s="1"/>
  <c r="O40" i="21" s="1"/>
  <c r="P29" l="1"/>
  <c r="D29" s="1"/>
  <c r="G21" i="20" s="1"/>
  <c r="P40" i="21"/>
  <c r="D40" s="1"/>
  <c r="G32" i="20" s="1"/>
  <c r="O21" i="21"/>
  <c r="C21" s="1"/>
  <c r="F13" i="20" s="1"/>
  <c r="O24" i="21"/>
  <c r="C24" s="1"/>
  <c r="F16" i="20" s="1"/>
  <c r="P33" i="21"/>
  <c r="D33" s="1"/>
  <c r="G25" i="20" s="1"/>
  <c r="O26" i="21"/>
  <c r="C26" s="1"/>
  <c r="F18" i="20" s="1"/>
  <c r="P37" i="21"/>
  <c r="D37" s="1"/>
  <c r="G29" i="20" s="1"/>
  <c r="P30" i="21"/>
  <c r="D30" s="1"/>
  <c r="G22" i="20" s="1"/>
  <c r="P35" i="21"/>
  <c r="D35" s="1"/>
  <c r="G27" i="20" s="1"/>
  <c r="P31" i="21"/>
  <c r="D31" s="1"/>
  <c r="G23" i="20" s="1"/>
  <c r="O39" i="21"/>
  <c r="C39" s="1"/>
  <c r="F31" i="20" s="1"/>
  <c r="P27" i="21"/>
  <c r="D27" s="1"/>
  <c r="G19" i="20" s="1"/>
  <c r="P23" i="21"/>
  <c r="D23" s="1"/>
  <c r="G15" i="20" s="1"/>
  <c r="O32" i="21"/>
  <c r="C32" s="1"/>
  <c r="F24" i="20" s="1"/>
  <c r="P41" i="21"/>
  <c r="D41" s="1"/>
  <c r="G33" i="20" s="1"/>
  <c r="O41" i="21"/>
  <c r="C41" s="1"/>
  <c r="F33" i="20" s="1"/>
  <c r="C40" i="21"/>
  <c r="F32" i="20" s="1"/>
  <c r="O25" i="21"/>
  <c r="P28"/>
  <c r="D28" s="1"/>
  <c r="G20" i="20" s="1"/>
  <c r="P38" i="21"/>
  <c r="D38" s="1"/>
  <c r="G30" i="20" s="1"/>
  <c r="O31" i="21"/>
  <c r="P24"/>
  <c r="D24" s="1"/>
  <c r="G16" i="20" s="1"/>
  <c r="P34" i="21"/>
  <c r="D34" s="1"/>
  <c r="G26" i="20" s="1"/>
  <c r="P21" i="21"/>
  <c r="D21" s="1"/>
  <c r="G13" i="20" s="1"/>
  <c r="O36" i="21"/>
  <c r="P36"/>
  <c r="D36" s="1"/>
  <c r="G28" i="20" s="1"/>
  <c r="P32" i="21"/>
  <c r="D32" s="1"/>
  <c r="G24" i="20" s="1"/>
  <c r="O34" i="21"/>
  <c r="O23"/>
  <c r="O33"/>
  <c r="O38"/>
  <c r="O27"/>
  <c r="O35"/>
  <c r="O29"/>
  <c r="P26"/>
  <c r="D26" s="1"/>
  <c r="G18" i="20" s="1"/>
  <c r="O28" i="21"/>
  <c r="O30"/>
  <c r="P39"/>
  <c r="D39" s="1"/>
  <c r="G31" i="20" s="1"/>
  <c r="P22" i="21"/>
  <c r="D22" s="1"/>
  <c r="G14" i="20" s="1"/>
  <c r="O37" i="21"/>
  <c r="P25"/>
  <c r="D25" s="1"/>
  <c r="G17" i="20" s="1"/>
  <c r="O22" i="21"/>
  <c r="Q40" l="1"/>
  <c r="R40"/>
  <c r="R41"/>
  <c r="Q41"/>
  <c r="Q32"/>
  <c r="Q24"/>
  <c r="C37"/>
  <c r="F29" i="20" s="1"/>
  <c r="Q37" i="21"/>
  <c r="R37"/>
  <c r="R28"/>
  <c r="C28"/>
  <c r="F20" i="20" s="1"/>
  <c r="Q28" i="21"/>
  <c r="C27"/>
  <c r="F19" i="20" s="1"/>
  <c r="Q27" i="21"/>
  <c r="R27"/>
  <c r="R34"/>
  <c r="Q34"/>
  <c r="C34"/>
  <c r="F26" i="20" s="1"/>
  <c r="C26" s="1"/>
  <c r="R21" i="21"/>
  <c r="R38"/>
  <c r="C38"/>
  <c r="F30" i="20" s="1"/>
  <c r="Q38" i="21"/>
  <c r="R32"/>
  <c r="Q26"/>
  <c r="R22"/>
  <c r="Q22"/>
  <c r="C22"/>
  <c r="F14" i="20" s="1"/>
  <c r="C29" i="21"/>
  <c r="F21" i="20" s="1"/>
  <c r="Q29" i="21"/>
  <c r="R29"/>
  <c r="C33"/>
  <c r="F25" i="20" s="1"/>
  <c r="Q33" i="21"/>
  <c r="R33"/>
  <c r="C25"/>
  <c r="F17" i="20" s="1"/>
  <c r="Q25" i="21"/>
  <c r="R25"/>
  <c r="C13" i="20"/>
  <c r="R24" i="21"/>
  <c r="R39"/>
  <c r="R30"/>
  <c r="C30"/>
  <c r="F22" i="20" s="1"/>
  <c r="Q30" i="21"/>
  <c r="C35"/>
  <c r="F27" i="20" s="1"/>
  <c r="Q35" i="21"/>
  <c r="R35"/>
  <c r="C23"/>
  <c r="F15" i="20" s="1"/>
  <c r="Q23" i="21"/>
  <c r="R23"/>
  <c r="R36"/>
  <c r="C36"/>
  <c r="F28" i="20" s="1"/>
  <c r="Q36" i="21"/>
  <c r="C31"/>
  <c r="F23" i="20" s="1"/>
  <c r="Q31" i="21"/>
  <c r="R31"/>
  <c r="Q21"/>
  <c r="Q39"/>
  <c r="R26"/>
  <c r="B27" i="20" l="1"/>
  <c r="C27" s="1"/>
  <c r="F3" i="21"/>
  <c r="H3"/>
  <c r="J3"/>
  <c r="F4"/>
  <c r="E3"/>
  <c r="I3"/>
  <c r="H5"/>
  <c r="J5"/>
  <c r="I7"/>
  <c r="G5"/>
  <c r="I6"/>
  <c r="J6"/>
  <c r="G3"/>
  <c r="G4"/>
  <c r="I5"/>
  <c r="I4"/>
  <c r="J4"/>
  <c r="H6"/>
  <c r="J7"/>
  <c r="H4"/>
  <c r="J8"/>
  <c r="B14" i="20"/>
  <c r="A14" s="1"/>
  <c r="B28" l="1"/>
  <c r="C28" s="1"/>
  <c r="C14"/>
  <c r="S4" i="21"/>
  <c r="Z4"/>
  <c r="Y13" s="1"/>
  <c r="AA4"/>
  <c r="Z13" s="1"/>
  <c r="T4"/>
  <c r="AB6"/>
  <c r="AA15" s="1"/>
  <c r="U6"/>
  <c r="AB5"/>
  <c r="AA14" s="1"/>
  <c r="U5"/>
  <c r="Q4"/>
  <c r="X4"/>
  <c r="W13" s="1"/>
  <c r="U7"/>
  <c r="AB7"/>
  <c r="AA16" s="1"/>
  <c r="T5"/>
  <c r="AA5"/>
  <c r="Z14" s="1"/>
  <c r="T6"/>
  <c r="AA6"/>
  <c r="Z15" s="1"/>
  <c r="S5"/>
  <c r="Z5"/>
  <c r="Y14" s="1"/>
  <c r="AB3"/>
  <c r="AA12" s="1"/>
  <c r="U3"/>
  <c r="Z6"/>
  <c r="Y15" s="1"/>
  <c r="S6"/>
  <c r="Y4"/>
  <c r="X13" s="1"/>
  <c r="R4"/>
  <c r="R5"/>
  <c r="Y5"/>
  <c r="X14" s="1"/>
  <c r="T3"/>
  <c r="AA3"/>
  <c r="Z12" s="1"/>
  <c r="Z3"/>
  <c r="Y12" s="1"/>
  <c r="S3"/>
  <c r="AB8"/>
  <c r="AA17" s="1"/>
  <c r="U8"/>
  <c r="U4"/>
  <c r="AB4"/>
  <c r="AA13" s="1"/>
  <c r="R3"/>
  <c r="Y3"/>
  <c r="X12" s="1"/>
  <c r="AA7"/>
  <c r="Z16" s="1"/>
  <c r="T7"/>
  <c r="P3"/>
  <c r="W3"/>
  <c r="V12" s="1"/>
  <c r="X3"/>
  <c r="W12" s="1"/>
  <c r="Q3"/>
  <c r="B15" i="20"/>
  <c r="B29" l="1"/>
  <c r="C29" s="1"/>
  <c r="AI4" i="21"/>
  <c r="AP4"/>
  <c r="AF5"/>
  <c r="AM5"/>
  <c r="AP5"/>
  <c r="AI5"/>
  <c r="AH4"/>
  <c r="AO4"/>
  <c r="Q12"/>
  <c r="AI8"/>
  <c r="AP8"/>
  <c r="AM4"/>
  <c r="AF4"/>
  <c r="AN5"/>
  <c r="AG5"/>
  <c r="AH5"/>
  <c r="AO5"/>
  <c r="B16" i="20"/>
  <c r="C15"/>
  <c r="A15" s="1"/>
  <c r="AD3" i="21"/>
  <c r="AK3"/>
  <c r="AF3"/>
  <c r="AM3"/>
  <c r="AH3"/>
  <c r="AO3"/>
  <c r="AP3"/>
  <c r="AI3"/>
  <c r="AP6"/>
  <c r="AI6"/>
  <c r="AL3"/>
  <c r="AE3"/>
  <c r="AO7"/>
  <c r="AH7"/>
  <c r="AN3"/>
  <c r="AG3"/>
  <c r="AG6"/>
  <c r="AN6"/>
  <c r="AH6"/>
  <c r="AO6"/>
  <c r="AI7"/>
  <c r="AP7"/>
  <c r="AL4"/>
  <c r="AE4"/>
  <c r="AN4"/>
  <c r="AG4"/>
  <c r="B30" i="20" l="1"/>
  <c r="E8" i="21"/>
  <c r="P8" s="1"/>
  <c r="E9"/>
  <c r="W9" s="1"/>
  <c r="V18" s="1"/>
  <c r="G8"/>
  <c r="Y8" s="1"/>
  <c r="X17" s="1"/>
  <c r="AU3"/>
  <c r="AU5"/>
  <c r="I9"/>
  <c r="T9" s="1"/>
  <c r="AV4"/>
  <c r="AU6"/>
  <c r="AV3"/>
  <c r="E6"/>
  <c r="P6" s="1"/>
  <c r="AS4"/>
  <c r="AS3"/>
  <c r="D9"/>
  <c r="V9" s="1"/>
  <c r="U18" s="1"/>
  <c r="AT3"/>
  <c r="AW4"/>
  <c r="H9"/>
  <c r="Z9" s="1"/>
  <c r="Y18" s="1"/>
  <c r="AV7"/>
  <c r="D8"/>
  <c r="V8" s="1"/>
  <c r="U17" s="1"/>
  <c r="F8"/>
  <c r="X8" s="1"/>
  <c r="W17" s="1"/>
  <c r="AW5"/>
  <c r="AV5"/>
  <c r="AW8"/>
  <c r="AT5"/>
  <c r="G9"/>
  <c r="R9" s="1"/>
  <c r="AY3"/>
  <c r="F7"/>
  <c r="X7" s="1"/>
  <c r="W16" s="1"/>
  <c r="AV6"/>
  <c r="E7"/>
  <c r="W7" s="1"/>
  <c r="V16" s="1"/>
  <c r="D7"/>
  <c r="V7" s="1"/>
  <c r="U16" s="1"/>
  <c r="D6"/>
  <c r="V6" s="1"/>
  <c r="U15" s="1"/>
  <c r="AT4"/>
  <c r="AU4"/>
  <c r="AW6"/>
  <c r="AR3"/>
  <c r="AW7"/>
  <c r="D5"/>
  <c r="AW3"/>
  <c r="F9"/>
  <c r="F6"/>
  <c r="E5"/>
  <c r="G7"/>
  <c r="H8"/>
  <c r="D4"/>
  <c r="AZ3"/>
  <c r="A16" i="20"/>
  <c r="C16"/>
  <c r="B17"/>
  <c r="B31"/>
  <c r="C30"/>
  <c r="W8" i="21" l="1"/>
  <c r="V17" s="1"/>
  <c r="R8"/>
  <c r="AF8" s="1"/>
  <c r="P9"/>
  <c r="AD9" s="1"/>
  <c r="O7"/>
  <c r="AC7" s="1"/>
  <c r="O9"/>
  <c r="AJ9" s="1"/>
  <c r="W6"/>
  <c r="V15" s="1"/>
  <c r="BA3"/>
  <c r="O8"/>
  <c r="AJ8" s="1"/>
  <c r="Q7"/>
  <c r="AE7" s="1"/>
  <c r="AA9"/>
  <c r="Z18" s="1"/>
  <c r="O6"/>
  <c r="AJ6" s="1"/>
  <c r="Q8"/>
  <c r="AL8" s="1"/>
  <c r="S9"/>
  <c r="AN9" s="1"/>
  <c r="Y9"/>
  <c r="X18" s="1"/>
  <c r="P7"/>
  <c r="AD7" s="1"/>
  <c r="P5"/>
  <c r="W5"/>
  <c r="V14" s="1"/>
  <c r="AD8"/>
  <c r="O5"/>
  <c r="V5"/>
  <c r="U14" s="1"/>
  <c r="R12"/>
  <c r="AX3"/>
  <c r="S12"/>
  <c r="AD6"/>
  <c r="AK6"/>
  <c r="A17" i="20"/>
  <c r="B18"/>
  <c r="C17"/>
  <c r="O4" i="21"/>
  <c r="V4"/>
  <c r="U13" s="1"/>
  <c r="Q13" s="1"/>
  <c r="Q6"/>
  <c r="X6"/>
  <c r="W15" s="1"/>
  <c r="AF9"/>
  <c r="S8"/>
  <c r="Z8"/>
  <c r="Y17" s="1"/>
  <c r="X9"/>
  <c r="W18" s="1"/>
  <c r="Q9"/>
  <c r="AH9"/>
  <c r="L3"/>
  <c r="B32" i="20"/>
  <c r="C31"/>
  <c r="Y7" i="21"/>
  <c r="X16" s="1"/>
  <c r="Q16" s="1"/>
  <c r="R7"/>
  <c r="Q14" l="1"/>
  <c r="AK8"/>
  <c r="Q17"/>
  <c r="AK9"/>
  <c r="AR9" s="1"/>
  <c r="AO9"/>
  <c r="AV9" s="1"/>
  <c r="AM8"/>
  <c r="AT8" s="1"/>
  <c r="AJ7"/>
  <c r="AQ7" s="1"/>
  <c r="Q15"/>
  <c r="AC9"/>
  <c r="AQ9" s="1"/>
  <c r="AC8"/>
  <c r="AQ8" s="1"/>
  <c r="AL7"/>
  <c r="AS7" s="1"/>
  <c r="AC6"/>
  <c r="AQ6" s="1"/>
  <c r="AK7"/>
  <c r="AR7" s="1"/>
  <c r="AR6"/>
  <c r="AE8"/>
  <c r="AS8" s="1"/>
  <c r="Q18"/>
  <c r="AM9"/>
  <c r="AT9" s="1"/>
  <c r="AG9"/>
  <c r="AU9" s="1"/>
  <c r="T12"/>
  <c r="AR8"/>
  <c r="AN8"/>
  <c r="AG8"/>
  <c r="BB3"/>
  <c r="K3"/>
  <c r="AL9"/>
  <c r="AE9"/>
  <c r="AJ4"/>
  <c r="AZ4" s="1"/>
  <c r="AC4"/>
  <c r="AY4" s="1"/>
  <c r="B33" i="20"/>
  <c r="C32"/>
  <c r="AC5" i="21"/>
  <c r="AJ5"/>
  <c r="AF7"/>
  <c r="AY7" s="1"/>
  <c r="AM7"/>
  <c r="AE6"/>
  <c r="AL6"/>
  <c r="AZ6" s="1"/>
  <c r="A18" i="20"/>
  <c r="C18"/>
  <c r="B19"/>
  <c r="AK5" i="21"/>
  <c r="AD5"/>
  <c r="AZ8" l="1"/>
  <c r="AY6"/>
  <c r="BA6" s="1"/>
  <c r="AZ7"/>
  <c r="BA7" s="1"/>
  <c r="AY8"/>
  <c r="AQ5"/>
  <c r="AR5"/>
  <c r="AZ5"/>
  <c r="AT7"/>
  <c r="S16" s="1"/>
  <c r="AS9"/>
  <c r="R18" s="1"/>
  <c r="AU8"/>
  <c r="S17" s="1"/>
  <c r="AY9"/>
  <c r="AZ9"/>
  <c r="A19" i="20"/>
  <c r="C19"/>
  <c r="B20"/>
  <c r="AS6" i="21"/>
  <c r="AX6" s="1"/>
  <c r="AY5"/>
  <c r="C33" i="20"/>
  <c r="BA4" i="21"/>
  <c r="L4"/>
  <c r="AQ4"/>
  <c r="L8" l="1"/>
  <c r="L6"/>
  <c r="L7"/>
  <c r="AX8"/>
  <c r="K8" s="1"/>
  <c r="R16"/>
  <c r="T16" s="1"/>
  <c r="AX7"/>
  <c r="BB7" s="1"/>
  <c r="BA8"/>
  <c r="R14"/>
  <c r="BA9"/>
  <c r="R17"/>
  <c r="T17" s="1"/>
  <c r="S14"/>
  <c r="S18"/>
  <c r="T18" s="1"/>
  <c r="AX9"/>
  <c r="AX5"/>
  <c r="K5" s="1"/>
  <c r="L9"/>
  <c r="S15"/>
  <c r="BB6"/>
  <c r="K6"/>
  <c r="A20" i="20"/>
  <c r="B21"/>
  <c r="C20"/>
  <c r="R15" i="21"/>
  <c r="S13"/>
  <c r="AX4"/>
  <c r="R13"/>
  <c r="BA5"/>
  <c r="L5"/>
  <c r="A21" i="20" l="1"/>
  <c r="K7" i="21"/>
  <c r="T15"/>
  <c r="BB8"/>
  <c r="BB9"/>
  <c r="K9"/>
  <c r="T14"/>
  <c r="BB5"/>
  <c r="T13"/>
  <c r="K4"/>
  <c r="BB4"/>
  <c r="B22" i="20"/>
  <c r="C21"/>
  <c r="A22" l="1"/>
  <c r="B23"/>
  <c r="C22"/>
  <c r="BB11" i="21"/>
  <c r="BC4" s="1"/>
  <c r="A23" i="20" l="1"/>
  <c r="BD4" i="21"/>
  <c r="BE4"/>
  <c r="B24" i="20"/>
  <c r="C23"/>
  <c r="BC3" i="21"/>
  <c r="BC7"/>
  <c r="BC8"/>
  <c r="BC9"/>
  <c r="BC5"/>
  <c r="BC6"/>
  <c r="A24" i="20" l="1"/>
  <c r="BE6" i="21"/>
  <c r="BD6"/>
  <c r="BE7"/>
  <c r="BD7"/>
  <c r="BE5"/>
  <c r="BD5"/>
  <c r="BE3"/>
  <c r="BD3"/>
  <c r="BE9"/>
  <c r="BD9"/>
  <c r="BD8"/>
  <c r="BE8"/>
  <c r="C24" i="20"/>
  <c r="B25"/>
  <c r="A26" s="1"/>
  <c r="A27" s="1"/>
  <c r="A28" s="1"/>
  <c r="A29" s="1"/>
  <c r="A30" s="1"/>
  <c r="A31" s="1"/>
  <c r="A32" s="1"/>
  <c r="A33" s="1"/>
  <c r="A25" l="1"/>
  <c r="BC12" i="21"/>
  <c r="BB12" s="1"/>
  <c r="C25" i="20"/>
  <c r="BE11" i="21"/>
  <c r="BF4" s="1"/>
  <c r="BF3" l="1"/>
  <c r="BH3" s="1"/>
  <c r="BF6"/>
  <c r="BH6" s="1"/>
  <c r="BF8"/>
  <c r="BG8" s="1"/>
  <c r="BF7"/>
  <c r="BH7" s="1"/>
  <c r="BG3"/>
  <c r="BH4"/>
  <c r="BG4"/>
  <c r="E12"/>
  <c r="H2" i="20" s="1"/>
  <c r="I12" i="21"/>
  <c r="L2" i="20" s="1"/>
  <c r="F12" i="21"/>
  <c r="I2" i="20" s="1"/>
  <c r="D12" i="21"/>
  <c r="G2" i="20" s="1"/>
  <c r="H12" i="21"/>
  <c r="K2" i="20" s="1"/>
  <c r="C12" i="21"/>
  <c r="F2" i="20" s="1"/>
  <c r="G12" i="21"/>
  <c r="J2" i="20" s="1"/>
  <c r="BF9" i="21"/>
  <c r="BF5"/>
  <c r="BG7" l="1"/>
  <c r="BG6"/>
  <c r="BH8"/>
  <c r="BG9"/>
  <c r="BH9"/>
  <c r="BG5"/>
  <c r="BH5"/>
  <c r="BC13" l="1"/>
  <c r="BB13" s="1"/>
  <c r="BH11"/>
  <c r="BI4" s="1"/>
  <c r="BI7" l="1"/>
  <c r="BK7" s="1"/>
  <c r="BI5"/>
  <c r="BK5" s="1"/>
  <c r="BI6"/>
  <c r="BK6" s="1"/>
  <c r="BI3"/>
  <c r="BJ3" s="1"/>
  <c r="BJ4"/>
  <c r="BK4"/>
  <c r="BI9"/>
  <c r="BJ9" s="1"/>
  <c r="BI8"/>
  <c r="BK8" s="1"/>
  <c r="I13"/>
  <c r="L3" i="20" s="1"/>
  <c r="E13" i="21"/>
  <c r="H3" i="20" s="1"/>
  <c r="C13" i="21"/>
  <c r="F3" i="20" s="1"/>
  <c r="G13" i="21"/>
  <c r="J3" i="20" s="1"/>
  <c r="F13" i="21"/>
  <c r="I3" i="20" s="1"/>
  <c r="H13" i="21"/>
  <c r="K3" i="20" s="1"/>
  <c r="D13" i="21"/>
  <c r="G3" i="20" s="1"/>
  <c r="BJ5" i="21" l="1"/>
  <c r="BJ7"/>
  <c r="BJ6"/>
  <c r="BJ8"/>
  <c r="BK3"/>
  <c r="BK9"/>
  <c r="BC14" l="1"/>
  <c r="BB14" s="1"/>
  <c r="G14" s="1"/>
  <c r="J4" i="20" s="1"/>
  <c r="BK11" i="21"/>
  <c r="BL3" s="1"/>
  <c r="BN3" s="1"/>
  <c r="E14" l="1"/>
  <c r="H4" i="20" s="1"/>
  <c r="H14" i="21"/>
  <c r="K4" i="20" s="1"/>
  <c r="I14" i="21"/>
  <c r="L4" i="20" s="1"/>
  <c r="C14" i="21"/>
  <c r="F4" i="20" s="1"/>
  <c r="D14" i="21"/>
  <c r="G4" i="20" s="1"/>
  <c r="F14" i="21"/>
  <c r="I4" i="20" s="1"/>
  <c r="BL6" i="21"/>
  <c r="BM6" s="1"/>
  <c r="BL7"/>
  <c r="BM7" s="1"/>
  <c r="BL5"/>
  <c r="BM5" s="1"/>
  <c r="BL9"/>
  <c r="BL4"/>
  <c r="BM3"/>
  <c r="BL8"/>
  <c r="BN6" l="1"/>
  <c r="BN7"/>
  <c r="BM4"/>
  <c r="BN4"/>
  <c r="BN5"/>
  <c r="BM9"/>
  <c r="BN9"/>
  <c r="BN8"/>
  <c r="BM8"/>
  <c r="BC15" l="1"/>
  <c r="BB15" s="1"/>
  <c r="C15" s="1"/>
  <c r="F5" i="20" s="1"/>
  <c r="BN11" i="21"/>
  <c r="D15" l="1"/>
  <c r="G5" i="20" s="1"/>
  <c r="F15" i="21"/>
  <c r="I5" i="20" s="1"/>
  <c r="E15" i="21"/>
  <c r="H5" i="20" s="1"/>
  <c r="I15" i="21"/>
  <c r="L5" i="20" s="1"/>
  <c r="G15" i="21"/>
  <c r="J5" i="20" s="1"/>
  <c r="H15" i="21"/>
  <c r="K5" i="20" s="1"/>
  <c r="BO3" i="21"/>
  <c r="BO7"/>
  <c r="BO6"/>
  <c r="BO4"/>
  <c r="BO8"/>
  <c r="BO9"/>
  <c r="BO5"/>
  <c r="BQ4" l="1"/>
  <c r="BP4"/>
  <c r="BQ5"/>
  <c r="BP5"/>
  <c r="BQ6"/>
  <c r="BP6"/>
  <c r="BQ9"/>
  <c r="BP9"/>
  <c r="BQ7"/>
  <c r="BP7"/>
  <c r="BQ8"/>
  <c r="BP8"/>
  <c r="BP3"/>
  <c r="BQ3"/>
  <c r="BQ11" l="1"/>
  <c r="BR3" s="1"/>
  <c r="BS3" s="1"/>
  <c r="BC16"/>
  <c r="BB16" s="1"/>
  <c r="BT3" l="1"/>
  <c r="BR4"/>
  <c r="BS4" s="1"/>
  <c r="BR6"/>
  <c r="BS6" s="1"/>
  <c r="BR7"/>
  <c r="BS7" s="1"/>
  <c r="BR8"/>
  <c r="BS8" s="1"/>
  <c r="BR5"/>
  <c r="BS5" s="1"/>
  <c r="BR9"/>
  <c r="BS9" s="1"/>
  <c r="C16"/>
  <c r="F6" i="20" s="1"/>
  <c r="E16" i="21"/>
  <c r="H6" i="20" s="1"/>
  <c r="H16" i="21"/>
  <c r="K6" i="20" s="1"/>
  <c r="D16" i="21"/>
  <c r="G6" i="20" s="1"/>
  <c r="G16" i="21"/>
  <c r="J6" i="20" s="1"/>
  <c r="I16" i="21"/>
  <c r="L6" i="20" s="1"/>
  <c r="F16" i="21"/>
  <c r="I6" i="20" s="1"/>
  <c r="BT9" i="21"/>
  <c r="BT8" l="1"/>
  <c r="BT4"/>
  <c r="BT6"/>
  <c r="BT7"/>
  <c r="BT5"/>
  <c r="BC17"/>
  <c r="BC19" s="1"/>
  <c r="BT11" l="1"/>
  <c r="BU3" s="1"/>
  <c r="M3" s="1"/>
  <c r="BB17"/>
  <c r="F17" s="1"/>
  <c r="I7" i="20" s="1"/>
  <c r="BU5" i="21" l="1"/>
  <c r="BU8"/>
  <c r="M8" s="1"/>
  <c r="BU6"/>
  <c r="BV6" s="1"/>
  <c r="BU4"/>
  <c r="BV4" s="1"/>
  <c r="BU9"/>
  <c r="BV9" s="1"/>
  <c r="BU7"/>
  <c r="BV3"/>
  <c r="BB19"/>
  <c r="BA19" s="1"/>
  <c r="I17"/>
  <c r="L7" i="20" s="1"/>
  <c r="D17" i="21"/>
  <c r="G7" i="20" s="1"/>
  <c r="H17" i="21"/>
  <c r="K7" i="20" s="1"/>
  <c r="C17" i="21"/>
  <c r="F7" i="20" s="1"/>
  <c r="G17" i="21"/>
  <c r="J7" i="20" s="1"/>
  <c r="E17" i="21"/>
  <c r="H7" i="20" s="1"/>
  <c r="BV8" i="21" l="1"/>
  <c r="M4"/>
  <c r="BV5"/>
  <c r="M5"/>
  <c r="M9"/>
  <c r="M6"/>
  <c r="M7"/>
  <c r="BV7"/>
  <c r="N2"/>
  <c r="BC18" l="1"/>
  <c r="BB18" s="1"/>
  <c r="C18" s="1"/>
  <c r="F8" i="20" s="1"/>
  <c r="G18" i="21" l="1"/>
  <c r="J8" i="20" s="1"/>
  <c r="E18" i="21"/>
  <c r="H8" i="20" s="1"/>
  <c r="F18" i="21"/>
  <c r="I8" i="20" s="1"/>
  <c r="H18" i="21"/>
  <c r="K8" i="20" s="1"/>
  <c r="I18" i="21"/>
  <c r="L8" i="20" s="1"/>
  <c r="D18" i="21"/>
  <c r="G8" i="20" s="1"/>
</calcChain>
</file>

<file path=xl/sharedStrings.xml><?xml version="1.0" encoding="utf-8"?>
<sst xmlns="http://schemas.openxmlformats.org/spreadsheetml/2006/main" count="152" uniqueCount="99">
  <si>
    <t>:</t>
  </si>
  <si>
    <t>Body</t>
  </si>
  <si>
    <t>Skore</t>
  </si>
  <si>
    <t>Pořadí</t>
  </si>
  <si>
    <t xml:space="preserve">Vstřelné </t>
  </si>
  <si>
    <t>obdržené</t>
  </si>
  <si>
    <t>Rozdíl</t>
  </si>
  <si>
    <t>Skóre</t>
  </si>
  <si>
    <t>Výsledek</t>
  </si>
  <si>
    <t>Poč.z,</t>
  </si>
  <si>
    <t>Výhra</t>
  </si>
  <si>
    <t>Rem</t>
  </si>
  <si>
    <t>Prohra</t>
  </si>
  <si>
    <t>A</t>
  </si>
  <si>
    <t>B</t>
  </si>
  <si>
    <t>C</t>
  </si>
  <si>
    <t>P.č.</t>
  </si>
  <si>
    <t>skupina rozlosování</t>
  </si>
  <si>
    <t>Počet 7</t>
  </si>
  <si>
    <t>Rozlosování A, B nebo C se zvolí v buňce A1 skupiny.</t>
  </si>
  <si>
    <t>List "Rozlosování"</t>
  </si>
  <si>
    <t>List pro skupiny (T3 až T10)</t>
  </si>
  <si>
    <t>V poli A1 se zvolí rozlosování pro skupinu</t>
  </si>
  <si>
    <t>Vybrané rozlosování z webu lze převést do vhodné sestavy v listu "Losování"</t>
  </si>
  <si>
    <t>Vkládat lze pouze do zelených polí. List je uzamčen bez hesla.</t>
  </si>
  <si>
    <t>Průběžné pořadí podle výsledků zápasů</t>
  </si>
  <si>
    <t>První a poslední místo tabulky je určeno pro nejlepší dva nasazené týmy.</t>
  </si>
  <si>
    <t>Rozlosování vychází z webu http://www.sportbike.cz/tournament/index.asp</t>
  </si>
  <si>
    <t>List je uzamčen bez hesla, vkládat lze data pouze do barevných buněk</t>
  </si>
  <si>
    <t xml:space="preserve">Od buňky B3 se vkládají názvy týmů. Na první a poslední místo lze dát nasazené nejlepší týmy. </t>
  </si>
  <si>
    <t>Průběžná tabulka zobrazuje pořadí podle bodů, rozdílu skóre, počtu vstřelených branek a pořadí rozlosování</t>
  </si>
  <si>
    <t xml:space="preserve">nebo jiných pravidel. Pořadí se nemění, pokud se nenapíše nic. </t>
  </si>
  <si>
    <t>které se průběžně zobrazí v tabulce zápasů a tabulce pořadí</t>
  </si>
  <si>
    <t xml:space="preserve">Po ukončení lze v buňkách ve sloupci za sloupcem Pořadí (zelené buňky) pořadí změnit podle vzájemných zápasů </t>
  </si>
  <si>
    <t>Přestávka mezi zápasy (minuty)</t>
  </si>
  <si>
    <t>Čas pro zápas</t>
  </si>
  <si>
    <t>Začátek</t>
  </si>
  <si>
    <t>Konec</t>
  </si>
  <si>
    <t>P.Č</t>
  </si>
  <si>
    <t>Zápas</t>
  </si>
  <si>
    <t>zápas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</si>
  <si>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</si>
  <si>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</si>
  <si>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</si>
  <si>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</si>
  <si>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</si>
  <si>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</si>
  <si>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</si>
  <si>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</si>
  <si>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</si>
  <si>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</si>
  <si>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</si>
  <si>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</si>
  <si>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</si>
  <si>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</si>
  <si>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</si>
  <si>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celkem vstřelené branky</t>
  </si>
  <si>
    <t>Zlín A</t>
  </si>
  <si>
    <t>Zlín B</t>
  </si>
  <si>
    <t>Nitra</t>
  </si>
  <si>
    <t>Trenčín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</si>
  <si>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</si>
  <si>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</si>
  <si>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</si>
  <si>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</si>
  <si>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</si>
  <si>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</si>
  <si>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</si>
  <si>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</si>
  <si>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</si>
  <si>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</si>
  <si>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</si>
  <si>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</si>
  <si>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</si>
  <si>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</si>
  <si>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</si>
  <si>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</si>
  <si>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</si>
  <si>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</si>
  <si>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</si>
  <si>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</si>
  <si>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</si>
  <si>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Čas pro zápas (minuty):</t>
  </si>
  <si>
    <t>Rozlosování A a B je uděláno tak, aby poslední zápasy byly mezi prvním a poslední týmem z tabulky (listy skupiny)</t>
  </si>
  <si>
    <t xml:space="preserve">volné pole pro další rozlosování ( C ) - je připraveno tak, aby po dvou kolech měly všechny týmy </t>
  </si>
  <si>
    <t>Pro 9 týmů ve skupině jsou připraveny dvě rozlosování ( označeno A, B ) a  stejně zápasů</t>
  </si>
  <si>
    <t>Utkají se v posledním zápase, pokud je zvoleno rozlosování A nebo B nebo i C</t>
  </si>
  <si>
    <t xml:space="preserve">Ve sloupci H se do označených polí převádí z listu Zápasy </t>
  </si>
  <si>
    <t>List Zápasy</t>
  </si>
  <si>
    <t>Do buněk M4 sevkládá doba zápasu včetně přestávky</t>
  </si>
  <si>
    <t xml:space="preserve">Do buňek M7 se vkládá doba na přestávku mezi zápasy. </t>
  </si>
  <si>
    <t>Z těchto údajů se počítají časy začátku zápasů. Pokud se zadá začátek nového dne, vše se přepočítá.</t>
  </si>
  <si>
    <t>Výseldky zápasů se vloží do buněk L15:L50 ve formátu 10:10</t>
  </si>
  <si>
    <t xml:space="preserve">Z výsledků se počítá počet vstřelených branek. </t>
  </si>
  <si>
    <t>So</t>
  </si>
  <si>
    <t>Slavia A</t>
  </si>
  <si>
    <t>Slavia B</t>
  </si>
  <si>
    <t>Bytča</t>
  </si>
  <si>
    <t>Mezi zápasy jsou minimálně dva zápasy mezera, jen na zažátku je mezera jeden záoas pro tým 4 a 5</t>
  </si>
</sst>
</file>

<file path=xl/styles.xml><?xml version="1.0" encoding="utf-8"?>
<styleSheet xmlns="http://schemas.openxmlformats.org/spreadsheetml/2006/main">
  <numFmts count="1">
    <numFmt numFmtId="164" formatCode="h:mm;@"/>
  </numFmts>
  <fonts count="9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3333FF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textRotation="90" wrapText="1"/>
    </xf>
    <xf numFmtId="0" fontId="2" fillId="2" borderId="0" xfId="0" applyNumberFormat="1" applyFon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3" borderId="1" xfId="0" applyFill="1" applyBorder="1" applyAlignment="1" applyProtection="1">
      <alignment horizontal="left"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center" wrapText="1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/>
    <xf numFmtId="0" fontId="0" fillId="4" borderId="6" xfId="0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2" xfId="0" applyBorder="1"/>
    <xf numFmtId="0" fontId="0" fillId="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6" borderId="1" xfId="0" applyNumberFormat="1" applyFill="1" applyBorder="1" applyAlignment="1" applyProtection="1">
      <alignment horizontal="center"/>
    </xf>
    <xf numFmtId="0" fontId="0" fillId="7" borderId="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</cellXfs>
  <cellStyles count="1">
    <cellStyle name="normálne" xfId="0" builtinId="0"/>
  </cellStyles>
  <dxfs count="7">
    <dxf>
      <font>
        <color rgb="FFFFFF0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topLeftCell="A10" workbookViewId="0">
      <selection activeCell="D7" sqref="D7"/>
    </sheetView>
  </sheetViews>
  <sheetFormatPr defaultRowHeight="12.75"/>
  <cols>
    <col min="1" max="1" width="103" customWidth="1"/>
  </cols>
  <sheetData>
    <row r="1" spans="1:1">
      <c r="A1" s="19" t="s">
        <v>20</v>
      </c>
    </row>
    <row r="2" spans="1:1">
      <c r="A2" t="s">
        <v>85</v>
      </c>
    </row>
    <row r="3" spans="1:1">
      <c r="A3" t="s">
        <v>84</v>
      </c>
    </row>
    <row r="4" spans="1:1">
      <c r="A4" t="s">
        <v>98</v>
      </c>
    </row>
    <row r="5" spans="1:1">
      <c r="A5" t="s">
        <v>19</v>
      </c>
    </row>
    <row r="6" spans="1:1">
      <c r="A6" t="s">
        <v>28</v>
      </c>
    </row>
    <row r="7" spans="1:1">
      <c r="A7" t="s">
        <v>83</v>
      </c>
    </row>
    <row r="8" spans="1:1">
      <c r="A8" t="s">
        <v>26</v>
      </c>
    </row>
    <row r="9" spans="1:1">
      <c r="A9" t="s">
        <v>27</v>
      </c>
    </row>
    <row r="10" spans="1:1">
      <c r="A10" t="s">
        <v>23</v>
      </c>
    </row>
    <row r="13" spans="1:1">
      <c r="A13" s="19" t="s">
        <v>21</v>
      </c>
    </row>
    <row r="14" spans="1:1">
      <c r="A14" t="s">
        <v>24</v>
      </c>
    </row>
    <row r="16" spans="1:1">
      <c r="A16" t="s">
        <v>22</v>
      </c>
    </row>
    <row r="17" spans="1:1">
      <c r="A17" t="s">
        <v>29</v>
      </c>
    </row>
    <row r="18" spans="1:1">
      <c r="A18" t="s">
        <v>86</v>
      </c>
    </row>
    <row r="20" spans="1:1">
      <c r="A20" t="s">
        <v>30</v>
      </c>
    </row>
    <row r="21" spans="1:1">
      <c r="A21" t="s">
        <v>33</v>
      </c>
    </row>
    <row r="22" spans="1:1">
      <c r="A22" t="s">
        <v>31</v>
      </c>
    </row>
    <row r="24" spans="1:1">
      <c r="A24" t="s">
        <v>87</v>
      </c>
    </row>
    <row r="25" spans="1:1">
      <c r="A25" t="s">
        <v>32</v>
      </c>
    </row>
    <row r="27" spans="1:1">
      <c r="A27" s="19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53"/>
  <sheetViews>
    <sheetView workbookViewId="0">
      <selection activeCell="G61" sqref="G61:W81"/>
    </sheetView>
  </sheetViews>
  <sheetFormatPr defaultRowHeight="12.75"/>
  <cols>
    <col min="1" max="1" width="4.28515625" style="12" customWidth="1"/>
    <col min="2" max="2" width="7.140625" style="21" customWidth="1"/>
    <col min="3" max="4" width="3.7109375" style="21" customWidth="1"/>
    <col min="5" max="5" width="4.28515625" style="12" customWidth="1"/>
    <col min="6" max="6" width="2.28515625" customWidth="1"/>
    <col min="7" max="7" width="5.42578125" customWidth="1"/>
    <col min="8" max="15" width="5.140625" customWidth="1"/>
    <col min="16" max="16" width="1.7109375" customWidth="1"/>
    <col min="17" max="25" width="5.140625" customWidth="1"/>
    <col min="26" max="28" width="5.28515625" customWidth="1"/>
    <col min="29" max="29" width="4.7109375" customWidth="1"/>
    <col min="30" max="38" width="4.5703125" customWidth="1"/>
    <col min="39" max="41" width="9.140625" customWidth="1"/>
  </cols>
  <sheetData>
    <row r="1" spans="1:40">
      <c r="B1" s="46" t="s">
        <v>18</v>
      </c>
      <c r="C1" s="46"/>
      <c r="D1" s="46"/>
    </row>
    <row r="2" spans="1:40">
      <c r="A2" s="12">
        <v>1</v>
      </c>
      <c r="B2" s="12">
        <f>ABS(VALUE(RIGHT(B$1,2))-C2-D2-1)</f>
        <v>0</v>
      </c>
      <c r="C2" s="21">
        <f>COUNTIF(C$15:C$35,$A2)</f>
        <v>3</v>
      </c>
      <c r="D2" s="21">
        <f>COUNTIF(D$15:D$35,$A2)</f>
        <v>3</v>
      </c>
    </row>
    <row r="3" spans="1:40">
      <c r="A3" s="12">
        <v>2</v>
      </c>
      <c r="B3" s="12">
        <f t="shared" ref="B3:B8" si="0">ABS(VALUE(RIGHT(B$1,2))-C3-D3-1)</f>
        <v>0</v>
      </c>
      <c r="C3" s="21">
        <f t="shared" ref="C3:D8" si="1">COUNTIF(C$15:C$35,$A3)</f>
        <v>3</v>
      </c>
      <c r="D3" s="21">
        <f t="shared" si="1"/>
        <v>3</v>
      </c>
    </row>
    <row r="4" spans="1:40">
      <c r="A4" s="12">
        <v>3</v>
      </c>
      <c r="B4" s="12">
        <f t="shared" si="0"/>
        <v>0</v>
      </c>
      <c r="C4" s="21">
        <f t="shared" si="1"/>
        <v>3</v>
      </c>
      <c r="D4" s="21">
        <f t="shared" si="1"/>
        <v>3</v>
      </c>
    </row>
    <row r="5" spans="1:40">
      <c r="A5" s="12">
        <v>4</v>
      </c>
      <c r="B5" s="12">
        <f t="shared" si="0"/>
        <v>0</v>
      </c>
      <c r="C5" s="21">
        <f t="shared" si="1"/>
        <v>3</v>
      </c>
      <c r="D5" s="21">
        <f t="shared" si="1"/>
        <v>3</v>
      </c>
    </row>
    <row r="6" spans="1:40">
      <c r="A6" s="12">
        <v>5</v>
      </c>
      <c r="B6" s="12">
        <f t="shared" si="0"/>
        <v>0</v>
      </c>
      <c r="C6" s="21">
        <f t="shared" si="1"/>
        <v>3</v>
      </c>
      <c r="D6" s="21">
        <f t="shared" si="1"/>
        <v>3</v>
      </c>
    </row>
    <row r="7" spans="1:40">
      <c r="A7" s="12">
        <v>6</v>
      </c>
      <c r="B7" s="12">
        <f t="shared" si="0"/>
        <v>0</v>
      </c>
      <c r="C7" s="21">
        <f t="shared" si="1"/>
        <v>3</v>
      </c>
      <c r="D7" s="21">
        <f t="shared" si="1"/>
        <v>3</v>
      </c>
    </row>
    <row r="8" spans="1:40">
      <c r="A8" s="12">
        <v>7</v>
      </c>
      <c r="B8" s="12">
        <f t="shared" si="0"/>
        <v>0</v>
      </c>
      <c r="C8" s="21">
        <f t="shared" si="1"/>
        <v>3</v>
      </c>
      <c r="D8" s="21">
        <f t="shared" si="1"/>
        <v>3</v>
      </c>
    </row>
    <row r="9" spans="1:40">
      <c r="A9" s="12">
        <v>8</v>
      </c>
      <c r="B9" s="12"/>
    </row>
    <row r="10" spans="1:40">
      <c r="A10" s="12">
        <v>9</v>
      </c>
      <c r="B10" s="12"/>
    </row>
    <row r="11" spans="1:40">
      <c r="B11" s="12"/>
    </row>
    <row r="12" spans="1:40">
      <c r="B12" s="12">
        <f>SUM(B2:B11)</f>
        <v>0</v>
      </c>
    </row>
    <row r="13" spans="1:40">
      <c r="B13" s="21" t="s">
        <v>16</v>
      </c>
      <c r="C13" s="46" t="str">
        <f>IF(B12=0,"OK","Chyba")</f>
        <v>OK</v>
      </c>
      <c r="D13" s="46"/>
      <c r="G13" s="21">
        <v>1</v>
      </c>
      <c r="H13" s="21">
        <v>2</v>
      </c>
      <c r="I13" s="21">
        <v>3</v>
      </c>
      <c r="J13" s="21">
        <v>4</v>
      </c>
      <c r="K13" s="21">
        <v>5</v>
      </c>
      <c r="L13" s="21">
        <v>6</v>
      </c>
      <c r="M13" s="21">
        <v>7</v>
      </c>
      <c r="N13" s="21"/>
      <c r="O13" s="21"/>
      <c r="Q13" s="21">
        <v>1</v>
      </c>
      <c r="R13" s="21">
        <v>2</v>
      </c>
      <c r="S13" s="21">
        <v>3</v>
      </c>
      <c r="T13" s="21">
        <v>4</v>
      </c>
      <c r="U13" s="21">
        <v>5</v>
      </c>
      <c r="V13" s="21">
        <v>6</v>
      </c>
      <c r="W13" s="21">
        <v>7</v>
      </c>
      <c r="X13" s="21"/>
      <c r="Y13" s="21"/>
      <c r="AD13" s="21">
        <v>1</v>
      </c>
      <c r="AE13" s="21">
        <v>2</v>
      </c>
      <c r="AF13" s="21">
        <v>3</v>
      </c>
      <c r="AG13" s="21">
        <v>4</v>
      </c>
      <c r="AH13" s="21">
        <v>5</v>
      </c>
      <c r="AI13" s="21">
        <v>6</v>
      </c>
      <c r="AJ13" s="21">
        <v>7</v>
      </c>
      <c r="AK13" s="21"/>
      <c r="AL13" s="21"/>
    </row>
    <row r="14" spans="1:40">
      <c r="A14" s="14" t="str">
        <f>IF(B14=0,C14,A13)</f>
        <v>C</v>
      </c>
      <c r="C14" s="47" t="s">
        <v>15</v>
      </c>
      <c r="D14" s="47"/>
      <c r="E14" s="14"/>
    </row>
    <row r="15" spans="1:40">
      <c r="A15" s="14" t="str">
        <f t="shared" ref="A15:A50" si="2">IF(B15=0,C15,LEFT(A14,1)&amp;TEXT(B15,0))</f>
        <v>C1</v>
      </c>
      <c r="B15" s="21">
        <v>1</v>
      </c>
      <c r="C15" s="13">
        <v>2</v>
      </c>
      <c r="D15" s="13">
        <v>4</v>
      </c>
      <c r="E15" s="44"/>
      <c r="F15" s="42"/>
      <c r="G15" s="41">
        <f t="shared" ref="G15:M24" si="3">IF($C15=G$13,1,IF($D15=G$13,1,0))</f>
        <v>0</v>
      </c>
      <c r="H15" s="41">
        <f t="shared" si="3"/>
        <v>1</v>
      </c>
      <c r="I15" s="41">
        <f t="shared" si="3"/>
        <v>0</v>
      </c>
      <c r="J15" s="41">
        <f t="shared" si="3"/>
        <v>1</v>
      </c>
      <c r="K15" s="41">
        <f t="shared" si="3"/>
        <v>0</v>
      </c>
      <c r="L15" s="41">
        <f t="shared" si="3"/>
        <v>0</v>
      </c>
      <c r="M15" s="41">
        <f t="shared" si="3"/>
        <v>0</v>
      </c>
      <c r="N15" s="41"/>
      <c r="O15" s="41"/>
      <c r="P15" s="42"/>
      <c r="Q15" s="41">
        <f t="shared" ref="Q15:W15" si="4">G15</f>
        <v>0</v>
      </c>
      <c r="R15" s="41">
        <f t="shared" si="4"/>
        <v>1</v>
      </c>
      <c r="S15" s="41">
        <f t="shared" si="4"/>
        <v>0</v>
      </c>
      <c r="T15" s="41">
        <f t="shared" si="4"/>
        <v>1</v>
      </c>
      <c r="U15" s="41">
        <f t="shared" si="4"/>
        <v>0</v>
      </c>
      <c r="V15" s="41">
        <f t="shared" si="4"/>
        <v>0</v>
      </c>
      <c r="W15" s="41">
        <f t="shared" si="4"/>
        <v>0</v>
      </c>
      <c r="X15" s="41"/>
      <c r="Y15" s="41"/>
      <c r="Z15" s="21">
        <f t="shared" ref="Z15:Z35" si="5">C15+D15/10</f>
        <v>2.4</v>
      </c>
      <c r="AA15" s="21">
        <f t="shared" ref="AA15:AA35" si="6">D15+C15/10</f>
        <v>4.2</v>
      </c>
      <c r="AB15" s="21">
        <f t="shared" ref="AB15:AB35" si="7">MIN(Z15,AA15)</f>
        <v>2.4</v>
      </c>
      <c r="AC15">
        <v>1</v>
      </c>
      <c r="AE15">
        <f t="shared" ref="AE15:AJ15" si="8">VLOOKUP($AC15+AE$13/10,$AB$15:$AB$35,1,0)</f>
        <v>1.2</v>
      </c>
      <c r="AF15">
        <f t="shared" si="8"/>
        <v>1.3</v>
      </c>
      <c r="AG15">
        <f t="shared" si="8"/>
        <v>1.4</v>
      </c>
      <c r="AH15">
        <f t="shared" si="8"/>
        <v>1.5</v>
      </c>
      <c r="AI15">
        <f t="shared" si="8"/>
        <v>1.6</v>
      </c>
      <c r="AJ15">
        <f t="shared" si="8"/>
        <v>1.7</v>
      </c>
      <c r="AM15">
        <v>1</v>
      </c>
      <c r="AN15">
        <v>4</v>
      </c>
    </row>
    <row r="16" spans="1:40">
      <c r="A16" s="14" t="str">
        <f t="shared" si="2"/>
        <v>C2</v>
      </c>
      <c r="B16" s="21">
        <v>2</v>
      </c>
      <c r="C16" s="13">
        <v>1</v>
      </c>
      <c r="D16" s="13">
        <v>3</v>
      </c>
      <c r="E16" s="44"/>
      <c r="F16" s="42"/>
      <c r="G16" s="41">
        <f t="shared" si="3"/>
        <v>1</v>
      </c>
      <c r="H16" s="41">
        <f t="shared" si="3"/>
        <v>0</v>
      </c>
      <c r="I16" s="41">
        <f t="shared" si="3"/>
        <v>1</v>
      </c>
      <c r="J16" s="41">
        <f t="shared" si="3"/>
        <v>0</v>
      </c>
      <c r="K16" s="41">
        <f t="shared" si="3"/>
        <v>0</v>
      </c>
      <c r="L16" s="41">
        <f t="shared" si="3"/>
        <v>0</v>
      </c>
      <c r="M16" s="41">
        <f t="shared" si="3"/>
        <v>0</v>
      </c>
      <c r="N16" s="41"/>
      <c r="O16" s="41"/>
      <c r="P16" s="42"/>
      <c r="Q16" s="41">
        <f t="shared" ref="Q16:Q35" si="9">G16+Q15</f>
        <v>1</v>
      </c>
      <c r="R16" s="41">
        <f t="shared" ref="R16:R35" si="10">H16+R15</f>
        <v>1</v>
      </c>
      <c r="S16" s="41">
        <f t="shared" ref="S16:S35" si="11">I16+S15</f>
        <v>1</v>
      </c>
      <c r="T16" s="41">
        <f t="shared" ref="T16:T35" si="12">J16+T15</f>
        <v>1</v>
      </c>
      <c r="U16" s="41">
        <f t="shared" ref="U16:U35" si="13">K16+U15</f>
        <v>0</v>
      </c>
      <c r="V16" s="41">
        <f t="shared" ref="V16:V35" si="14">L16+V15</f>
        <v>0</v>
      </c>
      <c r="W16" s="41">
        <f t="shared" ref="W16:W35" si="15">M16+W15</f>
        <v>0</v>
      </c>
      <c r="X16" s="21"/>
      <c r="Y16" s="21"/>
      <c r="Z16" s="21">
        <f t="shared" si="5"/>
        <v>1.3</v>
      </c>
      <c r="AA16" s="21">
        <f t="shared" si="6"/>
        <v>3.1</v>
      </c>
      <c r="AB16" s="41">
        <f t="shared" si="7"/>
        <v>1.3</v>
      </c>
      <c r="AC16">
        <v>2</v>
      </c>
      <c r="AF16">
        <f>VLOOKUP($AC16+AF$13/10,$AB$15:$AB$35,1,0)</f>
        <v>2.2999999999999998</v>
      </c>
      <c r="AG16">
        <f>VLOOKUP($AC16+AG$13/10,$AB$15:$AB$35,1,0)</f>
        <v>2.4</v>
      </c>
      <c r="AH16">
        <f>VLOOKUP($AC16+AH$13/10,$AB$15:$AB$35,1,0)</f>
        <v>2.5</v>
      </c>
      <c r="AI16">
        <f>VLOOKUP($AC16+AI$13/10,$AB$15:$AB$35,1,0)</f>
        <v>2.6</v>
      </c>
      <c r="AJ16">
        <f>VLOOKUP($AC16+AJ$13/10,$AB$15:$AB$35,1,0)</f>
        <v>2.7</v>
      </c>
      <c r="AM16">
        <v>2</v>
      </c>
      <c r="AN16">
        <v>5</v>
      </c>
    </row>
    <row r="17" spans="1:40">
      <c r="A17" s="14" t="str">
        <f t="shared" si="2"/>
        <v>C3</v>
      </c>
      <c r="B17" s="21">
        <v>3</v>
      </c>
      <c r="C17" s="13">
        <v>6</v>
      </c>
      <c r="D17" s="13">
        <v>5</v>
      </c>
      <c r="E17" s="44"/>
      <c r="F17" s="42"/>
      <c r="G17" s="41">
        <f t="shared" si="3"/>
        <v>0</v>
      </c>
      <c r="H17" s="41">
        <f t="shared" si="3"/>
        <v>0</v>
      </c>
      <c r="I17" s="41">
        <f t="shared" si="3"/>
        <v>0</v>
      </c>
      <c r="J17" s="41">
        <f t="shared" si="3"/>
        <v>0</v>
      </c>
      <c r="K17" s="41">
        <f t="shared" si="3"/>
        <v>1</v>
      </c>
      <c r="L17" s="41">
        <f t="shared" si="3"/>
        <v>1</v>
      </c>
      <c r="M17" s="41">
        <f t="shared" si="3"/>
        <v>0</v>
      </c>
      <c r="N17" s="41"/>
      <c r="O17" s="41"/>
      <c r="P17" s="42"/>
      <c r="Q17" s="41">
        <f t="shared" si="9"/>
        <v>1</v>
      </c>
      <c r="R17" s="41">
        <f t="shared" si="10"/>
        <v>1</v>
      </c>
      <c r="S17" s="41">
        <f t="shared" si="11"/>
        <v>1</v>
      </c>
      <c r="T17" s="41">
        <f t="shared" si="12"/>
        <v>1</v>
      </c>
      <c r="U17" s="41">
        <f t="shared" si="13"/>
        <v>1</v>
      </c>
      <c r="V17" s="41">
        <f t="shared" si="14"/>
        <v>1</v>
      </c>
      <c r="W17" s="41">
        <f t="shared" si="15"/>
        <v>0</v>
      </c>
      <c r="X17" s="21"/>
      <c r="Y17" s="21"/>
      <c r="Z17" s="21">
        <f t="shared" si="5"/>
        <v>6.5</v>
      </c>
      <c r="AA17" s="21">
        <f t="shared" si="6"/>
        <v>5.6</v>
      </c>
      <c r="AB17" s="21">
        <f t="shared" si="7"/>
        <v>5.6</v>
      </c>
      <c r="AC17">
        <v>3</v>
      </c>
      <c r="AG17">
        <f>VLOOKUP($AC17+AG$13/10,$AB$15:$AB$35,1,0)</f>
        <v>3.4</v>
      </c>
      <c r="AH17">
        <f>VLOOKUP($AC17+AH$13/10,$AB$15:$AB$35,1,0)</f>
        <v>3.5</v>
      </c>
      <c r="AI17">
        <f>VLOOKUP($AC17+AI$13/10,$AB$15:$AB$35,1,0)</f>
        <v>3.6</v>
      </c>
      <c r="AJ17">
        <f>VLOOKUP($AC17+AJ$13/10,$AB$15:$AB$35,1,0)</f>
        <v>3.7</v>
      </c>
      <c r="AM17">
        <v>3</v>
      </c>
      <c r="AN17">
        <v>6</v>
      </c>
    </row>
    <row r="18" spans="1:40">
      <c r="A18" s="14" t="str">
        <f t="shared" si="2"/>
        <v>C4</v>
      </c>
      <c r="B18" s="21">
        <v>4</v>
      </c>
      <c r="C18" s="13">
        <v>2</v>
      </c>
      <c r="D18" s="13">
        <v>7</v>
      </c>
      <c r="E18" s="44"/>
      <c r="F18" s="42"/>
      <c r="G18" s="41">
        <f t="shared" si="3"/>
        <v>0</v>
      </c>
      <c r="H18" s="41">
        <f t="shared" si="3"/>
        <v>1</v>
      </c>
      <c r="I18" s="41">
        <f t="shared" si="3"/>
        <v>0</v>
      </c>
      <c r="J18" s="41">
        <f t="shared" si="3"/>
        <v>0</v>
      </c>
      <c r="K18" s="41">
        <f t="shared" si="3"/>
        <v>0</v>
      </c>
      <c r="L18" s="41">
        <f t="shared" si="3"/>
        <v>0</v>
      </c>
      <c r="M18" s="41">
        <f t="shared" si="3"/>
        <v>1</v>
      </c>
      <c r="N18" s="41"/>
      <c r="O18" s="41"/>
      <c r="P18" s="42"/>
      <c r="Q18" s="41">
        <f t="shared" si="9"/>
        <v>1</v>
      </c>
      <c r="R18" s="41">
        <f t="shared" si="10"/>
        <v>2</v>
      </c>
      <c r="S18" s="41">
        <f t="shared" si="11"/>
        <v>1</v>
      </c>
      <c r="T18" s="41">
        <f t="shared" si="12"/>
        <v>1</v>
      </c>
      <c r="U18" s="41">
        <f t="shared" si="13"/>
        <v>1</v>
      </c>
      <c r="V18" s="41">
        <f t="shared" si="14"/>
        <v>1</v>
      </c>
      <c r="W18" s="41">
        <f t="shared" si="15"/>
        <v>1</v>
      </c>
      <c r="X18" s="21"/>
      <c r="Y18" s="21"/>
      <c r="Z18" s="21">
        <f t="shared" si="5"/>
        <v>2.7</v>
      </c>
      <c r="AA18" s="21">
        <f t="shared" si="6"/>
        <v>7.2</v>
      </c>
      <c r="AB18" s="21">
        <f t="shared" si="7"/>
        <v>2.7</v>
      </c>
      <c r="AC18">
        <v>4</v>
      </c>
      <c r="AH18">
        <f>VLOOKUP($AC18+AH$13/10,$AB$15:$AB$35,1,0)</f>
        <v>4.5</v>
      </c>
      <c r="AI18">
        <f>VLOOKUP($AC18+AI$13/10,$AB$15:$AB$35,1,0)</f>
        <v>4.5999999999999996</v>
      </c>
      <c r="AJ18">
        <f>VLOOKUP($AC18+AJ$13/10,$AB$15:$AB$35,1,0)</f>
        <v>4.7</v>
      </c>
      <c r="AM18">
        <v>7</v>
      </c>
      <c r="AN18">
        <v>4</v>
      </c>
    </row>
    <row r="19" spans="1:40">
      <c r="A19" s="14" t="str">
        <f t="shared" si="2"/>
        <v>C5</v>
      </c>
      <c r="B19" s="21">
        <v>5</v>
      </c>
      <c r="C19" s="13">
        <v>5</v>
      </c>
      <c r="D19" s="13">
        <v>1</v>
      </c>
      <c r="E19" s="44"/>
      <c r="F19" s="42"/>
      <c r="G19" s="41">
        <f t="shared" si="3"/>
        <v>1</v>
      </c>
      <c r="H19" s="41">
        <f t="shared" si="3"/>
        <v>0</v>
      </c>
      <c r="I19" s="41">
        <f t="shared" si="3"/>
        <v>0</v>
      </c>
      <c r="J19" s="41">
        <f t="shared" si="3"/>
        <v>0</v>
      </c>
      <c r="K19" s="41">
        <f t="shared" si="3"/>
        <v>1</v>
      </c>
      <c r="L19" s="41">
        <f t="shared" si="3"/>
        <v>0</v>
      </c>
      <c r="M19" s="41">
        <f t="shared" si="3"/>
        <v>0</v>
      </c>
      <c r="N19" s="41"/>
      <c r="O19" s="41"/>
      <c r="P19" s="42"/>
      <c r="Q19" s="41">
        <f t="shared" si="9"/>
        <v>2</v>
      </c>
      <c r="R19" s="41">
        <f t="shared" si="10"/>
        <v>2</v>
      </c>
      <c r="S19" s="41">
        <f t="shared" si="11"/>
        <v>1</v>
      </c>
      <c r="T19" s="41">
        <f t="shared" si="12"/>
        <v>1</v>
      </c>
      <c r="U19" s="41">
        <f t="shared" si="13"/>
        <v>2</v>
      </c>
      <c r="V19" s="41">
        <f t="shared" si="14"/>
        <v>1</v>
      </c>
      <c r="W19" s="41">
        <f t="shared" si="15"/>
        <v>1</v>
      </c>
      <c r="X19" s="41"/>
      <c r="Y19" s="41"/>
      <c r="Z19" s="21">
        <f t="shared" si="5"/>
        <v>5.0999999999999996</v>
      </c>
      <c r="AA19" s="21">
        <f t="shared" si="6"/>
        <v>1.5</v>
      </c>
      <c r="AB19" s="21">
        <f t="shared" si="7"/>
        <v>1.5</v>
      </c>
      <c r="AC19">
        <v>5</v>
      </c>
      <c r="AI19">
        <f>VLOOKUP($AC19+AI$13/10,$AB$15:$AB$35,1,0)</f>
        <v>5.6</v>
      </c>
      <c r="AJ19">
        <f>VLOOKUP($AC19+AJ$13/10,$AB$15:$AB$35,1,0)</f>
        <v>5.7</v>
      </c>
      <c r="AM19">
        <v>1</v>
      </c>
      <c r="AN19">
        <v>2</v>
      </c>
    </row>
    <row r="20" spans="1:40">
      <c r="A20" s="14" t="str">
        <f t="shared" si="2"/>
        <v>C6</v>
      </c>
      <c r="B20" s="21">
        <v>6</v>
      </c>
      <c r="C20" s="13">
        <v>6</v>
      </c>
      <c r="D20" s="13">
        <v>4</v>
      </c>
      <c r="E20" s="44"/>
      <c r="F20" s="42"/>
      <c r="G20" s="41">
        <f t="shared" si="3"/>
        <v>0</v>
      </c>
      <c r="H20" s="41">
        <f t="shared" si="3"/>
        <v>0</v>
      </c>
      <c r="I20" s="41">
        <f t="shared" si="3"/>
        <v>0</v>
      </c>
      <c r="J20" s="41">
        <f t="shared" si="3"/>
        <v>1</v>
      </c>
      <c r="K20" s="41">
        <f t="shared" si="3"/>
        <v>0</v>
      </c>
      <c r="L20" s="41">
        <f t="shared" si="3"/>
        <v>1</v>
      </c>
      <c r="M20" s="41">
        <f t="shared" si="3"/>
        <v>0</v>
      </c>
      <c r="N20" s="41"/>
      <c r="O20" s="41"/>
      <c r="P20" s="42"/>
      <c r="Q20" s="41">
        <f t="shared" si="9"/>
        <v>2</v>
      </c>
      <c r="R20" s="41">
        <f t="shared" si="10"/>
        <v>2</v>
      </c>
      <c r="S20" s="41">
        <f t="shared" si="11"/>
        <v>1</v>
      </c>
      <c r="T20" s="41">
        <f t="shared" si="12"/>
        <v>2</v>
      </c>
      <c r="U20" s="41">
        <f t="shared" si="13"/>
        <v>2</v>
      </c>
      <c r="V20" s="41">
        <f t="shared" si="14"/>
        <v>2</v>
      </c>
      <c r="W20" s="41">
        <f t="shared" si="15"/>
        <v>1</v>
      </c>
      <c r="X20" s="41"/>
      <c r="Y20" s="41"/>
      <c r="Z20" s="21">
        <f t="shared" si="5"/>
        <v>6.4</v>
      </c>
      <c r="AA20" s="21">
        <f t="shared" si="6"/>
        <v>4.5999999999999996</v>
      </c>
      <c r="AB20" s="21">
        <f t="shared" si="7"/>
        <v>4.5999999999999996</v>
      </c>
      <c r="AC20">
        <v>6</v>
      </c>
      <c r="AJ20">
        <f>VLOOKUP($AC20+AJ$13/10,$AB$15:$AB$35,1,0)</f>
        <v>6.7</v>
      </c>
      <c r="AM20">
        <v>3</v>
      </c>
      <c r="AN20">
        <v>5</v>
      </c>
    </row>
    <row r="21" spans="1:40">
      <c r="A21" s="14" t="str">
        <f t="shared" si="2"/>
        <v>C7</v>
      </c>
      <c r="B21" s="21">
        <v>7</v>
      </c>
      <c r="C21" s="13">
        <v>7</v>
      </c>
      <c r="D21" s="13">
        <v>3</v>
      </c>
      <c r="E21" s="45"/>
      <c r="F21" s="39"/>
      <c r="G21" s="22">
        <f t="shared" si="3"/>
        <v>0</v>
      </c>
      <c r="H21" s="22">
        <f t="shared" si="3"/>
        <v>0</v>
      </c>
      <c r="I21" s="22">
        <f t="shared" si="3"/>
        <v>1</v>
      </c>
      <c r="J21" s="22">
        <f t="shared" si="3"/>
        <v>0</v>
      </c>
      <c r="K21" s="22">
        <f t="shared" si="3"/>
        <v>0</v>
      </c>
      <c r="L21" s="22">
        <f t="shared" si="3"/>
        <v>0</v>
      </c>
      <c r="M21" s="22">
        <f t="shared" si="3"/>
        <v>1</v>
      </c>
      <c r="N21" s="22"/>
      <c r="O21" s="22"/>
      <c r="P21" s="39"/>
      <c r="Q21" s="22">
        <f t="shared" si="9"/>
        <v>2</v>
      </c>
      <c r="R21" s="22">
        <f t="shared" si="10"/>
        <v>2</v>
      </c>
      <c r="S21" s="22">
        <f t="shared" si="11"/>
        <v>2</v>
      </c>
      <c r="T21" s="22">
        <f t="shared" si="12"/>
        <v>2</v>
      </c>
      <c r="U21" s="22">
        <f t="shared" si="13"/>
        <v>2</v>
      </c>
      <c r="V21" s="22">
        <f t="shared" si="14"/>
        <v>2</v>
      </c>
      <c r="W21" s="22">
        <f t="shared" si="15"/>
        <v>2</v>
      </c>
      <c r="X21" s="41"/>
      <c r="Y21" s="41"/>
      <c r="Z21" s="21">
        <f t="shared" si="5"/>
        <v>7.3</v>
      </c>
      <c r="AA21" s="21">
        <f t="shared" si="6"/>
        <v>3.7</v>
      </c>
      <c r="AB21" s="21">
        <f t="shared" si="7"/>
        <v>3.7</v>
      </c>
      <c r="AC21">
        <v>7</v>
      </c>
      <c r="AM21">
        <v>7</v>
      </c>
      <c r="AN21">
        <v>6</v>
      </c>
    </row>
    <row r="22" spans="1:40">
      <c r="A22" s="14" t="str">
        <f t="shared" si="2"/>
        <v>C8</v>
      </c>
      <c r="B22" s="21">
        <v>8</v>
      </c>
      <c r="C22" s="37">
        <v>4</v>
      </c>
      <c r="D22" s="37">
        <v>5</v>
      </c>
      <c r="E22" s="44"/>
      <c r="G22" s="21">
        <f t="shared" si="3"/>
        <v>0</v>
      </c>
      <c r="H22" s="21">
        <f t="shared" si="3"/>
        <v>0</v>
      </c>
      <c r="I22" s="21">
        <f t="shared" si="3"/>
        <v>0</v>
      </c>
      <c r="J22" s="21">
        <f t="shared" si="3"/>
        <v>1</v>
      </c>
      <c r="K22" s="21">
        <f t="shared" si="3"/>
        <v>1</v>
      </c>
      <c r="L22" s="21">
        <f t="shared" si="3"/>
        <v>0</v>
      </c>
      <c r="M22" s="21">
        <f t="shared" si="3"/>
        <v>0</v>
      </c>
      <c r="N22" s="21"/>
      <c r="O22" s="21"/>
      <c r="Q22" s="21">
        <f t="shared" si="9"/>
        <v>2</v>
      </c>
      <c r="R22" s="21">
        <f t="shared" si="10"/>
        <v>2</v>
      </c>
      <c r="S22" s="21">
        <f t="shared" si="11"/>
        <v>2</v>
      </c>
      <c r="T22" s="21">
        <f t="shared" si="12"/>
        <v>3</v>
      </c>
      <c r="U22" s="21">
        <f t="shared" si="13"/>
        <v>3</v>
      </c>
      <c r="V22" s="21">
        <f t="shared" si="14"/>
        <v>2</v>
      </c>
      <c r="W22" s="21">
        <f t="shared" si="15"/>
        <v>2</v>
      </c>
      <c r="X22" s="21"/>
      <c r="Y22" s="21"/>
      <c r="Z22" s="21">
        <f t="shared" si="5"/>
        <v>4.5</v>
      </c>
      <c r="AA22" s="21">
        <f t="shared" si="6"/>
        <v>5.4</v>
      </c>
      <c r="AB22" s="21">
        <f t="shared" si="7"/>
        <v>4.5</v>
      </c>
      <c r="AM22">
        <v>2</v>
      </c>
      <c r="AN22">
        <v>4</v>
      </c>
    </row>
    <row r="23" spans="1:40">
      <c r="A23" s="14" t="str">
        <f t="shared" si="2"/>
        <v>C9</v>
      </c>
      <c r="B23" s="21">
        <v>9</v>
      </c>
      <c r="C23" s="13">
        <v>1</v>
      </c>
      <c r="D23" s="13">
        <v>2</v>
      </c>
      <c r="E23" s="44"/>
      <c r="F23" s="42"/>
      <c r="G23" s="41">
        <f t="shared" si="3"/>
        <v>1</v>
      </c>
      <c r="H23" s="41">
        <f t="shared" si="3"/>
        <v>1</v>
      </c>
      <c r="I23" s="41">
        <f t="shared" si="3"/>
        <v>0</v>
      </c>
      <c r="J23" s="41">
        <f t="shared" si="3"/>
        <v>0</v>
      </c>
      <c r="K23" s="41">
        <f t="shared" si="3"/>
        <v>0</v>
      </c>
      <c r="L23" s="41">
        <f t="shared" si="3"/>
        <v>0</v>
      </c>
      <c r="M23" s="41">
        <f t="shared" si="3"/>
        <v>0</v>
      </c>
      <c r="N23" s="41"/>
      <c r="O23" s="41"/>
      <c r="P23" s="42"/>
      <c r="Q23" s="41">
        <f t="shared" si="9"/>
        <v>3</v>
      </c>
      <c r="R23" s="41">
        <f t="shared" si="10"/>
        <v>3</v>
      </c>
      <c r="S23" s="41">
        <f t="shared" si="11"/>
        <v>2</v>
      </c>
      <c r="T23" s="41">
        <f t="shared" si="12"/>
        <v>3</v>
      </c>
      <c r="U23" s="41">
        <f t="shared" si="13"/>
        <v>3</v>
      </c>
      <c r="V23" s="41">
        <f t="shared" si="14"/>
        <v>2</v>
      </c>
      <c r="W23" s="41">
        <f t="shared" si="15"/>
        <v>2</v>
      </c>
      <c r="X23" s="41"/>
      <c r="Y23" s="41"/>
      <c r="Z23" s="41">
        <f t="shared" si="5"/>
        <v>1.2</v>
      </c>
      <c r="AA23" s="41">
        <f t="shared" si="6"/>
        <v>2.1</v>
      </c>
      <c r="AB23" s="21">
        <f t="shared" si="7"/>
        <v>1.2</v>
      </c>
      <c r="AC23" s="42"/>
      <c r="AD23" s="42"/>
      <c r="AM23">
        <v>1</v>
      </c>
      <c r="AN23">
        <v>5</v>
      </c>
    </row>
    <row r="24" spans="1:40">
      <c r="A24" s="14" t="str">
        <f t="shared" si="2"/>
        <v>C10</v>
      </c>
      <c r="B24" s="21">
        <v>10</v>
      </c>
      <c r="C24" s="13">
        <v>3</v>
      </c>
      <c r="D24" s="13">
        <v>6</v>
      </c>
      <c r="E24" s="44"/>
      <c r="F24" s="42"/>
      <c r="G24" s="41">
        <f t="shared" si="3"/>
        <v>0</v>
      </c>
      <c r="H24" s="41">
        <f t="shared" si="3"/>
        <v>0</v>
      </c>
      <c r="I24" s="41">
        <f t="shared" si="3"/>
        <v>1</v>
      </c>
      <c r="J24" s="41">
        <f t="shared" si="3"/>
        <v>0</v>
      </c>
      <c r="K24" s="41">
        <f t="shared" si="3"/>
        <v>0</v>
      </c>
      <c r="L24" s="41">
        <f t="shared" si="3"/>
        <v>1</v>
      </c>
      <c r="M24" s="41">
        <f t="shared" si="3"/>
        <v>0</v>
      </c>
      <c r="N24" s="41"/>
      <c r="O24" s="41"/>
      <c r="P24" s="42"/>
      <c r="Q24" s="41">
        <f t="shared" si="9"/>
        <v>3</v>
      </c>
      <c r="R24" s="41">
        <f t="shared" si="10"/>
        <v>3</v>
      </c>
      <c r="S24" s="41">
        <f t="shared" si="11"/>
        <v>3</v>
      </c>
      <c r="T24" s="41">
        <f t="shared" si="12"/>
        <v>3</v>
      </c>
      <c r="U24" s="41">
        <f t="shared" si="13"/>
        <v>3</v>
      </c>
      <c r="V24" s="41">
        <f t="shared" si="14"/>
        <v>3</v>
      </c>
      <c r="W24" s="41">
        <f t="shared" si="15"/>
        <v>2</v>
      </c>
      <c r="X24" s="41"/>
      <c r="Y24" s="41"/>
      <c r="Z24" s="41">
        <f t="shared" si="5"/>
        <v>3.6</v>
      </c>
      <c r="AA24" s="41">
        <f t="shared" si="6"/>
        <v>6.3</v>
      </c>
      <c r="AB24" s="21">
        <f t="shared" si="7"/>
        <v>3.6</v>
      </c>
      <c r="AC24" s="42"/>
      <c r="AD24" s="41"/>
      <c r="AM24">
        <v>3</v>
      </c>
      <c r="AN24">
        <v>7</v>
      </c>
    </row>
    <row r="25" spans="1:40">
      <c r="A25" s="14" t="str">
        <f t="shared" si="2"/>
        <v>C11</v>
      </c>
      <c r="B25" s="21">
        <v>11</v>
      </c>
      <c r="C25" s="13">
        <v>5</v>
      </c>
      <c r="D25" s="13">
        <v>7</v>
      </c>
      <c r="E25" s="44"/>
      <c r="G25" s="41">
        <f t="shared" ref="G25:M35" si="16">IF($C25=G$13,1,IF($D25=G$13,1,0))</f>
        <v>0</v>
      </c>
      <c r="H25" s="41">
        <f t="shared" si="16"/>
        <v>0</v>
      </c>
      <c r="I25" s="41">
        <f t="shared" si="16"/>
        <v>0</v>
      </c>
      <c r="J25" s="41">
        <f t="shared" si="16"/>
        <v>0</v>
      </c>
      <c r="K25" s="41">
        <f t="shared" si="16"/>
        <v>1</v>
      </c>
      <c r="L25" s="41">
        <f t="shared" si="16"/>
        <v>0</v>
      </c>
      <c r="M25" s="41">
        <f t="shared" si="16"/>
        <v>1</v>
      </c>
      <c r="N25" s="41"/>
      <c r="O25" s="41"/>
      <c r="P25" s="42"/>
      <c r="Q25" s="41">
        <f t="shared" si="9"/>
        <v>3</v>
      </c>
      <c r="R25" s="41">
        <f t="shared" si="10"/>
        <v>3</v>
      </c>
      <c r="S25" s="41">
        <f t="shared" si="11"/>
        <v>3</v>
      </c>
      <c r="T25" s="41">
        <f t="shared" si="12"/>
        <v>3</v>
      </c>
      <c r="U25" s="41">
        <f t="shared" si="13"/>
        <v>4</v>
      </c>
      <c r="V25" s="41">
        <f t="shared" si="14"/>
        <v>3</v>
      </c>
      <c r="W25" s="41">
        <f t="shared" si="15"/>
        <v>3</v>
      </c>
      <c r="X25" s="41"/>
      <c r="Y25" s="41"/>
      <c r="Z25" s="21">
        <f t="shared" si="5"/>
        <v>5.7</v>
      </c>
      <c r="AA25" s="21">
        <f t="shared" si="6"/>
        <v>7.5</v>
      </c>
      <c r="AB25" s="21">
        <f t="shared" si="7"/>
        <v>5.7</v>
      </c>
      <c r="AD25" s="21"/>
      <c r="AM25">
        <v>6</v>
      </c>
      <c r="AN25">
        <v>4</v>
      </c>
    </row>
    <row r="26" spans="1:40">
      <c r="A26" s="14" t="str">
        <f t="shared" si="2"/>
        <v>C12</v>
      </c>
      <c r="B26" s="21">
        <v>12</v>
      </c>
      <c r="C26" s="13">
        <v>4</v>
      </c>
      <c r="D26" s="13">
        <v>1</v>
      </c>
      <c r="E26" s="44"/>
      <c r="G26" s="41">
        <f t="shared" si="16"/>
        <v>1</v>
      </c>
      <c r="H26" s="41">
        <f t="shared" si="16"/>
        <v>0</v>
      </c>
      <c r="I26" s="41">
        <f t="shared" si="16"/>
        <v>0</v>
      </c>
      <c r="J26" s="41">
        <f t="shared" si="16"/>
        <v>1</v>
      </c>
      <c r="K26" s="41">
        <f t="shared" si="16"/>
        <v>0</v>
      </c>
      <c r="L26" s="41">
        <f t="shared" si="16"/>
        <v>0</v>
      </c>
      <c r="M26" s="41">
        <f t="shared" si="16"/>
        <v>0</v>
      </c>
      <c r="N26" s="41"/>
      <c r="O26" s="41"/>
      <c r="P26" s="42"/>
      <c r="Q26" s="41">
        <f t="shared" si="9"/>
        <v>4</v>
      </c>
      <c r="R26" s="41">
        <f t="shared" si="10"/>
        <v>3</v>
      </c>
      <c r="S26" s="41">
        <f t="shared" si="11"/>
        <v>3</v>
      </c>
      <c r="T26" s="41">
        <f t="shared" si="12"/>
        <v>4</v>
      </c>
      <c r="U26" s="41">
        <f t="shared" si="13"/>
        <v>4</v>
      </c>
      <c r="V26" s="41">
        <f t="shared" si="14"/>
        <v>3</v>
      </c>
      <c r="W26" s="41">
        <f t="shared" si="15"/>
        <v>3</v>
      </c>
      <c r="X26" s="41"/>
      <c r="Y26" s="41"/>
      <c r="Z26" s="21">
        <f t="shared" si="5"/>
        <v>4.0999999999999996</v>
      </c>
      <c r="AA26" s="21">
        <f t="shared" si="6"/>
        <v>1.4</v>
      </c>
      <c r="AB26" s="21">
        <f t="shared" si="7"/>
        <v>1.4</v>
      </c>
      <c r="AD26" s="21"/>
      <c r="AM26">
        <v>7</v>
      </c>
      <c r="AN26">
        <v>2</v>
      </c>
    </row>
    <row r="27" spans="1:40">
      <c r="A27" s="14" t="str">
        <f t="shared" si="2"/>
        <v>C13</v>
      </c>
      <c r="B27" s="21">
        <v>13</v>
      </c>
      <c r="C27" s="13">
        <v>3</v>
      </c>
      <c r="D27" s="13">
        <v>2</v>
      </c>
      <c r="E27" s="44"/>
      <c r="G27" s="21">
        <f t="shared" si="16"/>
        <v>0</v>
      </c>
      <c r="H27" s="21">
        <f t="shared" si="16"/>
        <v>1</v>
      </c>
      <c r="I27" s="21">
        <f t="shared" si="16"/>
        <v>1</v>
      </c>
      <c r="J27" s="21">
        <f t="shared" si="16"/>
        <v>0</v>
      </c>
      <c r="K27" s="21">
        <f t="shared" si="16"/>
        <v>0</v>
      </c>
      <c r="L27" s="21">
        <f t="shared" si="16"/>
        <v>0</v>
      </c>
      <c r="M27" s="21">
        <f t="shared" si="16"/>
        <v>0</v>
      </c>
      <c r="N27" s="21"/>
      <c r="O27" s="21"/>
      <c r="Q27" s="21">
        <f t="shared" si="9"/>
        <v>4</v>
      </c>
      <c r="R27" s="21">
        <f t="shared" si="10"/>
        <v>4</v>
      </c>
      <c r="S27" s="21">
        <f t="shared" si="11"/>
        <v>4</v>
      </c>
      <c r="T27" s="21">
        <f t="shared" si="12"/>
        <v>4</v>
      </c>
      <c r="U27" s="21">
        <f t="shared" si="13"/>
        <v>4</v>
      </c>
      <c r="V27" s="21">
        <f t="shared" si="14"/>
        <v>3</v>
      </c>
      <c r="W27" s="21">
        <f t="shared" si="15"/>
        <v>3</v>
      </c>
      <c r="X27" s="21"/>
      <c r="Y27" s="21"/>
      <c r="Z27" s="21">
        <f t="shared" si="5"/>
        <v>3.2</v>
      </c>
      <c r="AA27" s="21">
        <f t="shared" si="6"/>
        <v>2.2999999999999998</v>
      </c>
      <c r="AB27" s="21">
        <f t="shared" si="7"/>
        <v>2.2999999999999998</v>
      </c>
      <c r="AD27" s="21"/>
      <c r="AM27">
        <v>1</v>
      </c>
      <c r="AN27">
        <v>3</v>
      </c>
    </row>
    <row r="28" spans="1:40">
      <c r="A28" s="14" t="str">
        <f t="shared" si="2"/>
        <v>C14</v>
      </c>
      <c r="B28" s="21">
        <v>14</v>
      </c>
      <c r="C28" s="13">
        <v>7</v>
      </c>
      <c r="D28" s="13">
        <v>6</v>
      </c>
      <c r="E28" s="38"/>
      <c r="F28" s="39"/>
      <c r="G28" s="22">
        <f t="shared" si="16"/>
        <v>0</v>
      </c>
      <c r="H28" s="22">
        <f t="shared" si="16"/>
        <v>0</v>
      </c>
      <c r="I28" s="22">
        <f t="shared" si="16"/>
        <v>0</v>
      </c>
      <c r="J28" s="22">
        <f t="shared" si="16"/>
        <v>0</v>
      </c>
      <c r="K28" s="22">
        <f t="shared" si="16"/>
        <v>0</v>
      </c>
      <c r="L28" s="22">
        <f t="shared" si="16"/>
        <v>1</v>
      </c>
      <c r="M28" s="22">
        <f t="shared" si="16"/>
        <v>1</v>
      </c>
      <c r="N28" s="22"/>
      <c r="O28" s="22"/>
      <c r="P28" s="39"/>
      <c r="Q28" s="22">
        <f t="shared" si="9"/>
        <v>4</v>
      </c>
      <c r="R28" s="22">
        <f t="shared" si="10"/>
        <v>4</v>
      </c>
      <c r="S28" s="22">
        <f t="shared" si="11"/>
        <v>4</v>
      </c>
      <c r="T28" s="22">
        <f t="shared" si="12"/>
        <v>4</v>
      </c>
      <c r="U28" s="22">
        <f t="shared" si="13"/>
        <v>4</v>
      </c>
      <c r="V28" s="22">
        <f t="shared" si="14"/>
        <v>4</v>
      </c>
      <c r="W28" s="22">
        <f t="shared" si="15"/>
        <v>4</v>
      </c>
      <c r="X28" s="21"/>
      <c r="Y28" s="21"/>
      <c r="Z28" s="21">
        <f t="shared" si="5"/>
        <v>7.6</v>
      </c>
      <c r="AA28" s="21">
        <f t="shared" si="6"/>
        <v>6.7</v>
      </c>
      <c r="AB28" s="21">
        <f t="shared" si="7"/>
        <v>6.7</v>
      </c>
      <c r="AD28" s="21"/>
      <c r="AM28">
        <v>5</v>
      </c>
      <c r="AN28">
        <v>6</v>
      </c>
    </row>
    <row r="29" spans="1:40">
      <c r="A29" s="14" t="str">
        <f t="shared" si="2"/>
        <v>C15</v>
      </c>
      <c r="B29" s="21">
        <v>15</v>
      </c>
      <c r="C29" s="37">
        <v>3</v>
      </c>
      <c r="D29" s="37">
        <v>4</v>
      </c>
      <c r="E29" s="14"/>
      <c r="G29" s="21">
        <f t="shared" si="16"/>
        <v>0</v>
      </c>
      <c r="H29" s="21">
        <f t="shared" si="16"/>
        <v>0</v>
      </c>
      <c r="I29" s="21">
        <f t="shared" si="16"/>
        <v>1</v>
      </c>
      <c r="J29" s="21">
        <f t="shared" si="16"/>
        <v>1</v>
      </c>
      <c r="K29" s="21">
        <f t="shared" si="16"/>
        <v>0</v>
      </c>
      <c r="L29" s="21">
        <f t="shared" si="16"/>
        <v>0</v>
      </c>
      <c r="M29" s="21">
        <f t="shared" si="16"/>
        <v>0</v>
      </c>
      <c r="N29" s="21"/>
      <c r="O29" s="21"/>
      <c r="Q29" s="21">
        <f t="shared" si="9"/>
        <v>4</v>
      </c>
      <c r="R29" s="21">
        <f t="shared" si="10"/>
        <v>4</v>
      </c>
      <c r="S29" s="21">
        <f t="shared" si="11"/>
        <v>5</v>
      </c>
      <c r="T29" s="21">
        <f t="shared" si="12"/>
        <v>5</v>
      </c>
      <c r="U29" s="21">
        <f t="shared" si="13"/>
        <v>4</v>
      </c>
      <c r="V29" s="21">
        <f t="shared" si="14"/>
        <v>4</v>
      </c>
      <c r="W29" s="21">
        <f t="shared" si="15"/>
        <v>4</v>
      </c>
      <c r="X29" s="21"/>
      <c r="Y29" s="21"/>
      <c r="Z29" s="21">
        <f t="shared" si="5"/>
        <v>3.4</v>
      </c>
      <c r="AA29" s="21">
        <f t="shared" si="6"/>
        <v>4.3</v>
      </c>
      <c r="AB29" s="21">
        <f t="shared" si="7"/>
        <v>3.4</v>
      </c>
      <c r="AD29" s="21"/>
      <c r="AM29">
        <v>4</v>
      </c>
      <c r="AN29">
        <v>3</v>
      </c>
    </row>
    <row r="30" spans="1:40">
      <c r="A30" s="14" t="str">
        <f t="shared" si="2"/>
        <v>C16</v>
      </c>
      <c r="B30" s="21">
        <v>16</v>
      </c>
      <c r="C30" s="13">
        <v>2</v>
      </c>
      <c r="D30" s="13">
        <v>5</v>
      </c>
      <c r="E30" s="14"/>
      <c r="G30" s="21">
        <f t="shared" si="16"/>
        <v>0</v>
      </c>
      <c r="H30" s="21">
        <f t="shared" si="16"/>
        <v>1</v>
      </c>
      <c r="I30" s="21">
        <f t="shared" si="16"/>
        <v>0</v>
      </c>
      <c r="J30" s="21">
        <f t="shared" si="16"/>
        <v>0</v>
      </c>
      <c r="K30" s="21">
        <f t="shared" si="16"/>
        <v>1</v>
      </c>
      <c r="L30" s="21">
        <f t="shared" si="16"/>
        <v>0</v>
      </c>
      <c r="M30" s="21">
        <f t="shared" si="16"/>
        <v>0</v>
      </c>
      <c r="N30" s="21"/>
      <c r="O30" s="21"/>
      <c r="Q30" s="21">
        <f t="shared" si="9"/>
        <v>4</v>
      </c>
      <c r="R30" s="21">
        <f t="shared" si="10"/>
        <v>5</v>
      </c>
      <c r="S30" s="21">
        <f t="shared" si="11"/>
        <v>5</v>
      </c>
      <c r="T30" s="21">
        <f t="shared" si="12"/>
        <v>5</v>
      </c>
      <c r="U30" s="21">
        <f t="shared" si="13"/>
        <v>5</v>
      </c>
      <c r="V30" s="21">
        <f t="shared" si="14"/>
        <v>4</v>
      </c>
      <c r="W30" s="21">
        <f t="shared" si="15"/>
        <v>4</v>
      </c>
      <c r="X30" s="21"/>
      <c r="Y30" s="21"/>
      <c r="Z30" s="21">
        <f t="shared" si="5"/>
        <v>2.5</v>
      </c>
      <c r="AA30" s="21">
        <f t="shared" si="6"/>
        <v>5.2</v>
      </c>
      <c r="AB30" s="21">
        <f t="shared" si="7"/>
        <v>2.5</v>
      </c>
      <c r="AD30" s="21"/>
      <c r="AM30">
        <v>5</v>
      </c>
      <c r="AN30">
        <v>7</v>
      </c>
    </row>
    <row r="31" spans="1:40">
      <c r="A31" s="14" t="str">
        <f t="shared" si="2"/>
        <v>C17</v>
      </c>
      <c r="B31" s="21">
        <v>17</v>
      </c>
      <c r="C31" s="13">
        <v>1</v>
      </c>
      <c r="D31" s="13">
        <v>6</v>
      </c>
      <c r="E31" s="14"/>
      <c r="G31" s="21">
        <f t="shared" si="16"/>
        <v>1</v>
      </c>
      <c r="H31" s="21">
        <f t="shared" si="16"/>
        <v>0</v>
      </c>
      <c r="I31" s="21">
        <f t="shared" si="16"/>
        <v>0</v>
      </c>
      <c r="J31" s="21">
        <f t="shared" si="16"/>
        <v>0</v>
      </c>
      <c r="K31" s="21">
        <f t="shared" si="16"/>
        <v>0</v>
      </c>
      <c r="L31" s="21">
        <f t="shared" si="16"/>
        <v>1</v>
      </c>
      <c r="M31" s="21">
        <f t="shared" si="16"/>
        <v>0</v>
      </c>
      <c r="N31" s="21"/>
      <c r="O31" s="21"/>
      <c r="Q31" s="21">
        <f t="shared" si="9"/>
        <v>5</v>
      </c>
      <c r="R31" s="21">
        <f t="shared" si="10"/>
        <v>5</v>
      </c>
      <c r="S31" s="21">
        <f t="shared" si="11"/>
        <v>5</v>
      </c>
      <c r="T31" s="21">
        <f t="shared" si="12"/>
        <v>5</v>
      </c>
      <c r="U31" s="21">
        <f t="shared" si="13"/>
        <v>5</v>
      </c>
      <c r="V31" s="21">
        <f t="shared" si="14"/>
        <v>5</v>
      </c>
      <c r="W31" s="21">
        <f t="shared" si="15"/>
        <v>4</v>
      </c>
      <c r="X31" s="21"/>
      <c r="Y31" s="21"/>
      <c r="Z31" s="21">
        <f t="shared" si="5"/>
        <v>1.6</v>
      </c>
      <c r="AA31" s="21">
        <f t="shared" si="6"/>
        <v>6.1</v>
      </c>
      <c r="AB31" s="21">
        <f t="shared" si="7"/>
        <v>1.6</v>
      </c>
      <c r="AD31" s="21"/>
      <c r="AM31">
        <v>1</v>
      </c>
      <c r="AN31">
        <v>6</v>
      </c>
    </row>
    <row r="32" spans="1:40">
      <c r="A32" s="14" t="str">
        <f t="shared" si="2"/>
        <v>C18</v>
      </c>
      <c r="B32" s="21">
        <v>18</v>
      </c>
      <c r="C32" s="13">
        <v>4</v>
      </c>
      <c r="D32" s="13">
        <v>7</v>
      </c>
      <c r="E32" s="14"/>
      <c r="G32" s="41">
        <f t="shared" si="16"/>
        <v>0</v>
      </c>
      <c r="H32" s="41">
        <f t="shared" si="16"/>
        <v>0</v>
      </c>
      <c r="I32" s="41">
        <f t="shared" si="16"/>
        <v>0</v>
      </c>
      <c r="J32" s="41">
        <f t="shared" si="16"/>
        <v>1</v>
      </c>
      <c r="K32" s="41">
        <f t="shared" si="16"/>
        <v>0</v>
      </c>
      <c r="L32" s="41">
        <f t="shared" si="16"/>
        <v>0</v>
      </c>
      <c r="M32" s="41">
        <f t="shared" si="16"/>
        <v>1</v>
      </c>
      <c r="N32" s="41"/>
      <c r="O32" s="41"/>
      <c r="P32" s="42"/>
      <c r="Q32" s="41">
        <f t="shared" si="9"/>
        <v>5</v>
      </c>
      <c r="R32" s="41">
        <f t="shared" si="10"/>
        <v>5</v>
      </c>
      <c r="S32" s="41">
        <f t="shared" si="11"/>
        <v>5</v>
      </c>
      <c r="T32" s="41">
        <f t="shared" si="12"/>
        <v>6</v>
      </c>
      <c r="U32" s="41">
        <f t="shared" si="13"/>
        <v>5</v>
      </c>
      <c r="V32" s="41">
        <f t="shared" si="14"/>
        <v>5</v>
      </c>
      <c r="W32" s="41">
        <f t="shared" si="15"/>
        <v>5</v>
      </c>
      <c r="X32" s="41"/>
      <c r="Y32" s="41"/>
      <c r="Z32" s="21">
        <f t="shared" si="5"/>
        <v>4.7</v>
      </c>
      <c r="AA32" s="21">
        <f t="shared" si="6"/>
        <v>7.4</v>
      </c>
      <c r="AB32" s="21">
        <f t="shared" si="7"/>
        <v>4.7</v>
      </c>
      <c r="AD32" s="21"/>
      <c r="AM32">
        <v>2</v>
      </c>
      <c r="AN32">
        <v>3</v>
      </c>
    </row>
    <row r="33" spans="1:40">
      <c r="A33" s="14" t="str">
        <f t="shared" si="2"/>
        <v>C19</v>
      </c>
      <c r="B33" s="21">
        <v>19</v>
      </c>
      <c r="C33" s="13">
        <v>5</v>
      </c>
      <c r="D33" s="13">
        <v>3</v>
      </c>
      <c r="E33" s="14"/>
      <c r="G33" s="21">
        <f t="shared" si="16"/>
        <v>0</v>
      </c>
      <c r="H33" s="21">
        <f t="shared" si="16"/>
        <v>0</v>
      </c>
      <c r="I33" s="21">
        <f t="shared" si="16"/>
        <v>1</v>
      </c>
      <c r="J33" s="21">
        <f t="shared" si="16"/>
        <v>0</v>
      </c>
      <c r="K33" s="21">
        <f t="shared" si="16"/>
        <v>1</v>
      </c>
      <c r="L33" s="21">
        <f t="shared" si="16"/>
        <v>0</v>
      </c>
      <c r="M33" s="21">
        <f t="shared" si="16"/>
        <v>0</v>
      </c>
      <c r="N33" s="21"/>
      <c r="O33" s="21"/>
      <c r="Q33" s="21">
        <f t="shared" si="9"/>
        <v>5</v>
      </c>
      <c r="R33" s="21">
        <f t="shared" si="10"/>
        <v>5</v>
      </c>
      <c r="S33" s="21">
        <f t="shared" si="11"/>
        <v>6</v>
      </c>
      <c r="T33" s="21">
        <f t="shared" si="12"/>
        <v>6</v>
      </c>
      <c r="U33" s="21">
        <f t="shared" si="13"/>
        <v>6</v>
      </c>
      <c r="V33" s="21">
        <f t="shared" si="14"/>
        <v>5</v>
      </c>
      <c r="W33" s="21">
        <f t="shared" si="15"/>
        <v>5</v>
      </c>
      <c r="X33" s="21"/>
      <c r="Y33" s="21"/>
      <c r="Z33" s="21">
        <f t="shared" si="5"/>
        <v>5.3</v>
      </c>
      <c r="AA33" s="21">
        <f t="shared" si="6"/>
        <v>3.5</v>
      </c>
      <c r="AB33" s="21">
        <f t="shared" si="7"/>
        <v>3.5</v>
      </c>
      <c r="AD33" s="21"/>
      <c r="AM33">
        <v>4</v>
      </c>
      <c r="AN33">
        <v>5</v>
      </c>
    </row>
    <row r="34" spans="1:40">
      <c r="A34" s="14" t="str">
        <f t="shared" si="2"/>
        <v>C20</v>
      </c>
      <c r="B34" s="21">
        <v>20</v>
      </c>
      <c r="C34" s="13">
        <v>6</v>
      </c>
      <c r="D34" s="13">
        <v>2</v>
      </c>
      <c r="E34" s="14"/>
      <c r="G34" s="41">
        <f t="shared" si="16"/>
        <v>0</v>
      </c>
      <c r="H34" s="41">
        <f t="shared" si="16"/>
        <v>1</v>
      </c>
      <c r="I34" s="41">
        <f t="shared" si="16"/>
        <v>0</v>
      </c>
      <c r="J34" s="41">
        <f t="shared" si="16"/>
        <v>0</v>
      </c>
      <c r="K34" s="41">
        <f t="shared" si="16"/>
        <v>0</v>
      </c>
      <c r="L34" s="41">
        <f t="shared" si="16"/>
        <v>1</v>
      </c>
      <c r="M34" s="41">
        <f t="shared" si="16"/>
        <v>0</v>
      </c>
      <c r="N34" s="41"/>
      <c r="O34" s="41"/>
      <c r="P34" s="42"/>
      <c r="Q34" s="41">
        <f t="shared" si="9"/>
        <v>5</v>
      </c>
      <c r="R34" s="41">
        <f t="shared" si="10"/>
        <v>6</v>
      </c>
      <c r="S34" s="41">
        <f t="shared" si="11"/>
        <v>6</v>
      </c>
      <c r="T34" s="41">
        <f t="shared" si="12"/>
        <v>6</v>
      </c>
      <c r="U34" s="41">
        <f t="shared" si="13"/>
        <v>6</v>
      </c>
      <c r="V34" s="41">
        <f t="shared" si="14"/>
        <v>6</v>
      </c>
      <c r="W34" s="41">
        <f t="shared" si="15"/>
        <v>5</v>
      </c>
      <c r="X34" s="41"/>
      <c r="Y34" s="41"/>
      <c r="Z34" s="21">
        <f t="shared" si="5"/>
        <v>6.2</v>
      </c>
      <c r="AA34" s="21">
        <f t="shared" si="6"/>
        <v>2.6</v>
      </c>
      <c r="AB34" s="21">
        <f t="shared" si="7"/>
        <v>2.6</v>
      </c>
      <c r="AD34" s="21"/>
      <c r="AE34" s="42"/>
      <c r="AM34">
        <v>2</v>
      </c>
      <c r="AN34">
        <v>6</v>
      </c>
    </row>
    <row r="35" spans="1:40">
      <c r="A35" s="14" t="str">
        <f t="shared" si="2"/>
        <v>C21</v>
      </c>
      <c r="B35" s="21">
        <v>21</v>
      </c>
      <c r="C35" s="13">
        <v>7</v>
      </c>
      <c r="D35" s="13">
        <v>1</v>
      </c>
      <c r="E35" s="14"/>
      <c r="G35" s="41">
        <f t="shared" si="16"/>
        <v>1</v>
      </c>
      <c r="H35" s="41">
        <f t="shared" si="16"/>
        <v>0</v>
      </c>
      <c r="I35" s="41">
        <f t="shared" si="16"/>
        <v>0</v>
      </c>
      <c r="J35" s="41">
        <f t="shared" si="16"/>
        <v>0</v>
      </c>
      <c r="K35" s="41">
        <f t="shared" si="16"/>
        <v>0</v>
      </c>
      <c r="L35" s="41">
        <f t="shared" si="16"/>
        <v>0</v>
      </c>
      <c r="M35" s="41">
        <f t="shared" si="16"/>
        <v>1</v>
      </c>
      <c r="N35" s="41"/>
      <c r="O35" s="41"/>
      <c r="P35" s="42"/>
      <c r="Q35" s="41">
        <f t="shared" si="9"/>
        <v>6</v>
      </c>
      <c r="R35" s="41">
        <f t="shared" si="10"/>
        <v>6</v>
      </c>
      <c r="S35" s="41">
        <f t="shared" si="11"/>
        <v>6</v>
      </c>
      <c r="T35" s="41">
        <f t="shared" si="12"/>
        <v>6</v>
      </c>
      <c r="U35" s="41">
        <f t="shared" si="13"/>
        <v>6</v>
      </c>
      <c r="V35" s="41">
        <f t="shared" si="14"/>
        <v>6</v>
      </c>
      <c r="W35" s="41">
        <f t="shared" si="15"/>
        <v>6</v>
      </c>
      <c r="X35" s="41"/>
      <c r="Y35" s="41"/>
      <c r="Z35" s="21">
        <f t="shared" si="5"/>
        <v>7.1</v>
      </c>
      <c r="AA35" s="21">
        <f t="shared" si="6"/>
        <v>1.7</v>
      </c>
      <c r="AB35" s="21">
        <f t="shared" si="7"/>
        <v>1.7</v>
      </c>
      <c r="AD35" s="21"/>
      <c r="AM35">
        <v>7</v>
      </c>
      <c r="AN35">
        <v>1</v>
      </c>
    </row>
    <row r="36" spans="1:40">
      <c r="A36" s="14">
        <f t="shared" si="2"/>
        <v>0</v>
      </c>
      <c r="E36" s="14"/>
      <c r="G36" s="21">
        <f t="shared" ref="G36:M36" si="17">SUM(G15:G35)</f>
        <v>6</v>
      </c>
      <c r="H36" s="21">
        <f t="shared" si="17"/>
        <v>6</v>
      </c>
      <c r="I36" s="21">
        <f t="shared" si="17"/>
        <v>6</v>
      </c>
      <c r="J36" s="21">
        <f t="shared" si="17"/>
        <v>6</v>
      </c>
      <c r="K36" s="21">
        <f t="shared" si="17"/>
        <v>6</v>
      </c>
      <c r="L36" s="21">
        <f t="shared" si="17"/>
        <v>6</v>
      </c>
      <c r="M36" s="21">
        <f t="shared" si="17"/>
        <v>6</v>
      </c>
      <c r="N36" s="21"/>
      <c r="O36" s="21"/>
      <c r="Q36" s="21"/>
      <c r="R36" s="21"/>
      <c r="S36" s="21"/>
      <c r="T36" s="21"/>
      <c r="U36" s="21"/>
      <c r="V36" s="21"/>
      <c r="W36" s="21"/>
      <c r="X36" s="21"/>
      <c r="Y36" s="21"/>
      <c r="AD36" s="21"/>
    </row>
    <row r="37" spans="1:40">
      <c r="A37" s="14" t="str">
        <f t="shared" si="2"/>
        <v>A</v>
      </c>
      <c r="C37" s="46" t="s">
        <v>13</v>
      </c>
      <c r="D37" s="46"/>
      <c r="E37" s="14"/>
      <c r="AD37" s="21"/>
    </row>
    <row r="38" spans="1:40">
      <c r="A38" s="14" t="str">
        <f t="shared" si="2"/>
        <v>A1</v>
      </c>
      <c r="B38" s="21">
        <v>1</v>
      </c>
      <c r="C38" s="21">
        <v>1</v>
      </c>
      <c r="D38" s="21">
        <v>3</v>
      </c>
      <c r="E38" s="14"/>
      <c r="G38" s="41">
        <f t="shared" ref="G38:M53" si="18">IF($C38=G$13,1,IF($D38=G$13,1,0))</f>
        <v>1</v>
      </c>
      <c r="H38" s="41">
        <f t="shared" si="18"/>
        <v>0</v>
      </c>
      <c r="I38" s="41">
        <f t="shared" si="18"/>
        <v>1</v>
      </c>
      <c r="J38" s="41">
        <f t="shared" si="18"/>
        <v>0</v>
      </c>
      <c r="K38" s="41">
        <f t="shared" si="18"/>
        <v>0</v>
      </c>
      <c r="L38" s="41">
        <f t="shared" si="18"/>
        <v>0</v>
      </c>
      <c r="M38" s="41">
        <f t="shared" si="18"/>
        <v>0</v>
      </c>
      <c r="N38" s="41"/>
      <c r="O38" s="41"/>
      <c r="P38" s="42"/>
      <c r="Q38" s="41">
        <f t="shared" ref="Q38" si="19">G38</f>
        <v>1</v>
      </c>
      <c r="R38" s="41">
        <f t="shared" ref="R38" si="20">H38</f>
        <v>0</v>
      </c>
      <c r="S38" s="41">
        <f t="shared" ref="S38" si="21">I38</f>
        <v>1</v>
      </c>
      <c r="T38" s="41">
        <f t="shared" ref="T38" si="22">J38</f>
        <v>0</v>
      </c>
      <c r="U38" s="41">
        <f t="shared" ref="U38" si="23">K38</f>
        <v>0</v>
      </c>
      <c r="V38" s="41">
        <f t="shared" ref="V38" si="24">L38</f>
        <v>0</v>
      </c>
      <c r="W38" s="41">
        <f t="shared" ref="W38" si="25">M38</f>
        <v>0</v>
      </c>
      <c r="AD38" s="21"/>
    </row>
    <row r="39" spans="1:40">
      <c r="A39" s="14" t="str">
        <f t="shared" si="2"/>
        <v>A2</v>
      </c>
      <c r="B39" s="21">
        <v>2</v>
      </c>
      <c r="C39" s="21">
        <v>2</v>
      </c>
      <c r="D39" s="21">
        <v>5</v>
      </c>
      <c r="E39" s="14"/>
      <c r="G39" s="41">
        <f t="shared" si="18"/>
        <v>0</v>
      </c>
      <c r="H39" s="41">
        <f t="shared" si="18"/>
        <v>1</v>
      </c>
      <c r="I39" s="41">
        <f t="shared" si="18"/>
        <v>0</v>
      </c>
      <c r="J39" s="41">
        <f t="shared" si="18"/>
        <v>0</v>
      </c>
      <c r="K39" s="41">
        <f t="shared" si="18"/>
        <v>1</v>
      </c>
      <c r="L39" s="41">
        <f t="shared" si="18"/>
        <v>0</v>
      </c>
      <c r="M39" s="41">
        <f t="shared" si="18"/>
        <v>0</v>
      </c>
      <c r="N39" s="41"/>
      <c r="O39" s="41"/>
      <c r="P39" s="42"/>
      <c r="Q39" s="41">
        <f t="shared" ref="Q39:Q58" si="26">G39+Q38</f>
        <v>1</v>
      </c>
      <c r="R39" s="41">
        <f t="shared" ref="R39:R58" si="27">H39+R38</f>
        <v>1</v>
      </c>
      <c r="S39" s="41">
        <f t="shared" ref="S39:S58" si="28">I39+S38</f>
        <v>1</v>
      </c>
      <c r="T39" s="41">
        <f t="shared" ref="T39:T58" si="29">J39+T38</f>
        <v>0</v>
      </c>
      <c r="U39" s="41">
        <f t="shared" ref="U39:U58" si="30">K39+U38</f>
        <v>1</v>
      </c>
      <c r="V39" s="41">
        <f t="shared" ref="V39:V58" si="31">L39+V38</f>
        <v>0</v>
      </c>
      <c r="W39" s="41">
        <f t="shared" ref="W39:W58" si="32">M39+W38</f>
        <v>0</v>
      </c>
      <c r="AD39" s="21"/>
    </row>
    <row r="40" spans="1:40">
      <c r="A40" s="14" t="str">
        <f t="shared" si="2"/>
        <v>A3</v>
      </c>
      <c r="B40" s="21">
        <v>3</v>
      </c>
      <c r="C40" s="21">
        <v>7</v>
      </c>
      <c r="D40" s="21">
        <v>4</v>
      </c>
      <c r="E40" s="14"/>
      <c r="G40" s="41">
        <f t="shared" si="18"/>
        <v>0</v>
      </c>
      <c r="H40" s="41">
        <f t="shared" si="18"/>
        <v>0</v>
      </c>
      <c r="I40" s="41">
        <f t="shared" si="18"/>
        <v>0</v>
      </c>
      <c r="J40" s="41">
        <f t="shared" si="18"/>
        <v>1</v>
      </c>
      <c r="K40" s="41">
        <f t="shared" si="18"/>
        <v>0</v>
      </c>
      <c r="L40" s="41">
        <f t="shared" si="18"/>
        <v>0</v>
      </c>
      <c r="M40" s="41">
        <f t="shared" si="18"/>
        <v>1</v>
      </c>
      <c r="N40" s="41"/>
      <c r="O40" s="41"/>
      <c r="P40" s="42"/>
      <c r="Q40" s="41">
        <f t="shared" si="26"/>
        <v>1</v>
      </c>
      <c r="R40" s="41">
        <f t="shared" si="27"/>
        <v>1</v>
      </c>
      <c r="S40" s="41">
        <f t="shared" si="28"/>
        <v>1</v>
      </c>
      <c r="T40" s="41">
        <f t="shared" si="29"/>
        <v>1</v>
      </c>
      <c r="U40" s="41">
        <f t="shared" si="30"/>
        <v>1</v>
      </c>
      <c r="V40" s="41">
        <f t="shared" si="31"/>
        <v>0</v>
      </c>
      <c r="W40" s="41">
        <f t="shared" si="32"/>
        <v>1</v>
      </c>
      <c r="AD40" s="41"/>
    </row>
    <row r="41" spans="1:40">
      <c r="A41" s="14" t="str">
        <f t="shared" si="2"/>
        <v>A4</v>
      </c>
      <c r="B41" s="21">
        <v>4</v>
      </c>
      <c r="C41" s="21">
        <v>5</v>
      </c>
      <c r="D41" s="21">
        <v>1</v>
      </c>
      <c r="E41" s="40"/>
      <c r="G41" s="41">
        <f t="shared" si="18"/>
        <v>1</v>
      </c>
      <c r="H41" s="41">
        <f t="shared" si="18"/>
        <v>0</v>
      </c>
      <c r="I41" s="41">
        <f t="shared" si="18"/>
        <v>0</v>
      </c>
      <c r="J41" s="41">
        <f t="shared" si="18"/>
        <v>0</v>
      </c>
      <c r="K41" s="41">
        <f t="shared" si="18"/>
        <v>1</v>
      </c>
      <c r="L41" s="41">
        <f t="shared" si="18"/>
        <v>0</v>
      </c>
      <c r="M41" s="41">
        <f t="shared" si="18"/>
        <v>0</v>
      </c>
      <c r="N41" s="41"/>
      <c r="O41" s="41"/>
      <c r="P41" s="42"/>
      <c r="Q41" s="41">
        <f t="shared" si="26"/>
        <v>2</v>
      </c>
      <c r="R41" s="41">
        <f t="shared" si="27"/>
        <v>1</v>
      </c>
      <c r="S41" s="41">
        <f t="shared" si="28"/>
        <v>1</v>
      </c>
      <c r="T41" s="41">
        <f t="shared" si="29"/>
        <v>1</v>
      </c>
      <c r="U41" s="41">
        <f t="shared" si="30"/>
        <v>2</v>
      </c>
      <c r="V41" s="41">
        <f t="shared" si="31"/>
        <v>0</v>
      </c>
      <c r="W41" s="41">
        <f t="shared" si="32"/>
        <v>1</v>
      </c>
      <c r="AD41" s="21"/>
    </row>
    <row r="42" spans="1:40">
      <c r="A42" s="14" t="str">
        <f t="shared" si="2"/>
        <v>A5</v>
      </c>
      <c r="B42" s="21">
        <v>5</v>
      </c>
      <c r="C42" s="21">
        <v>4</v>
      </c>
      <c r="D42" s="21">
        <v>2</v>
      </c>
      <c r="E42" s="40"/>
      <c r="G42" s="41">
        <f t="shared" si="18"/>
        <v>0</v>
      </c>
      <c r="H42" s="41">
        <f t="shared" si="18"/>
        <v>1</v>
      </c>
      <c r="I42" s="41">
        <f t="shared" si="18"/>
        <v>0</v>
      </c>
      <c r="J42" s="41">
        <f t="shared" si="18"/>
        <v>1</v>
      </c>
      <c r="K42" s="41">
        <f t="shared" si="18"/>
        <v>0</v>
      </c>
      <c r="L42" s="41">
        <f t="shared" si="18"/>
        <v>0</v>
      </c>
      <c r="M42" s="41">
        <f t="shared" si="18"/>
        <v>0</v>
      </c>
      <c r="N42" s="41"/>
      <c r="O42" s="41"/>
      <c r="P42" s="42"/>
      <c r="Q42" s="41">
        <f t="shared" si="26"/>
        <v>2</v>
      </c>
      <c r="R42" s="41">
        <f t="shared" si="27"/>
        <v>2</v>
      </c>
      <c r="S42" s="41">
        <f t="shared" si="28"/>
        <v>1</v>
      </c>
      <c r="T42" s="41">
        <f t="shared" si="29"/>
        <v>2</v>
      </c>
      <c r="U42" s="41">
        <f t="shared" si="30"/>
        <v>2</v>
      </c>
      <c r="V42" s="41">
        <f t="shared" si="31"/>
        <v>0</v>
      </c>
      <c r="W42" s="41">
        <f t="shared" si="32"/>
        <v>1</v>
      </c>
      <c r="AD42" s="21"/>
    </row>
    <row r="43" spans="1:40">
      <c r="A43" s="14" t="str">
        <f t="shared" si="2"/>
        <v>A6</v>
      </c>
      <c r="B43" s="21">
        <v>6</v>
      </c>
      <c r="C43" s="21">
        <v>6</v>
      </c>
      <c r="D43" s="21">
        <v>7</v>
      </c>
      <c r="E43" s="40"/>
      <c r="G43" s="41">
        <f t="shared" si="18"/>
        <v>0</v>
      </c>
      <c r="H43" s="41">
        <f t="shared" si="18"/>
        <v>0</v>
      </c>
      <c r="I43" s="41">
        <f t="shared" si="18"/>
        <v>0</v>
      </c>
      <c r="J43" s="41">
        <f t="shared" si="18"/>
        <v>0</v>
      </c>
      <c r="K43" s="41">
        <f t="shared" si="18"/>
        <v>0</v>
      </c>
      <c r="L43" s="41">
        <f t="shared" si="18"/>
        <v>1</v>
      </c>
      <c r="M43" s="41">
        <f t="shared" si="18"/>
        <v>1</v>
      </c>
      <c r="N43" s="41"/>
      <c r="O43" s="41"/>
      <c r="P43" s="42"/>
      <c r="Q43" s="41">
        <f t="shared" si="26"/>
        <v>2</v>
      </c>
      <c r="R43" s="41">
        <f t="shared" si="27"/>
        <v>2</v>
      </c>
      <c r="S43" s="41">
        <f t="shared" si="28"/>
        <v>1</v>
      </c>
      <c r="T43" s="41">
        <f t="shared" si="29"/>
        <v>2</v>
      </c>
      <c r="U43" s="41">
        <f t="shared" si="30"/>
        <v>2</v>
      </c>
      <c r="V43" s="41">
        <f t="shared" si="31"/>
        <v>1</v>
      </c>
      <c r="W43" s="41">
        <f t="shared" si="32"/>
        <v>2</v>
      </c>
      <c r="AD43" s="21"/>
    </row>
    <row r="44" spans="1:40">
      <c r="A44" s="14" t="str">
        <f t="shared" si="2"/>
        <v>A7</v>
      </c>
      <c r="B44" s="21">
        <v>7</v>
      </c>
      <c r="C44" s="21">
        <v>1</v>
      </c>
      <c r="D44" s="21">
        <v>4</v>
      </c>
      <c r="E44" s="40"/>
      <c r="G44" s="24">
        <f t="shared" si="18"/>
        <v>1</v>
      </c>
      <c r="H44" s="24">
        <f t="shared" si="18"/>
        <v>0</v>
      </c>
      <c r="I44" s="24">
        <f t="shared" si="18"/>
        <v>0</v>
      </c>
      <c r="J44" s="24">
        <f t="shared" si="18"/>
        <v>1</v>
      </c>
      <c r="K44" s="24">
        <f t="shared" si="18"/>
        <v>0</v>
      </c>
      <c r="L44" s="24">
        <f t="shared" si="18"/>
        <v>0</v>
      </c>
      <c r="M44" s="24">
        <f t="shared" si="18"/>
        <v>0</v>
      </c>
      <c r="N44" s="24"/>
      <c r="O44" s="24"/>
      <c r="P44" s="39"/>
      <c r="Q44" s="24">
        <f t="shared" si="26"/>
        <v>3</v>
      </c>
      <c r="R44" s="24">
        <f t="shared" si="27"/>
        <v>2</v>
      </c>
      <c r="S44" s="24">
        <f t="shared" si="28"/>
        <v>1</v>
      </c>
      <c r="T44" s="24">
        <f t="shared" si="29"/>
        <v>3</v>
      </c>
      <c r="U44" s="24">
        <f t="shared" si="30"/>
        <v>2</v>
      </c>
      <c r="V44" s="24">
        <f t="shared" si="31"/>
        <v>1</v>
      </c>
      <c r="W44" s="24">
        <f t="shared" si="32"/>
        <v>2</v>
      </c>
      <c r="AD44" s="21"/>
    </row>
    <row r="45" spans="1:40">
      <c r="A45" s="14" t="str">
        <f t="shared" si="2"/>
        <v>A8</v>
      </c>
      <c r="B45" s="21">
        <v>8</v>
      </c>
      <c r="C45" s="21">
        <v>2</v>
      </c>
      <c r="D45" s="21">
        <v>6</v>
      </c>
      <c r="E45" s="40"/>
      <c r="G45" s="23">
        <f t="shared" si="18"/>
        <v>0</v>
      </c>
      <c r="H45" s="23">
        <f t="shared" si="18"/>
        <v>1</v>
      </c>
      <c r="I45" s="23">
        <f t="shared" si="18"/>
        <v>0</v>
      </c>
      <c r="J45" s="23">
        <f t="shared" si="18"/>
        <v>0</v>
      </c>
      <c r="K45" s="23">
        <f t="shared" si="18"/>
        <v>0</v>
      </c>
      <c r="L45" s="23">
        <f t="shared" si="18"/>
        <v>1</v>
      </c>
      <c r="M45" s="23">
        <f t="shared" si="18"/>
        <v>0</v>
      </c>
      <c r="N45" s="23"/>
      <c r="O45" s="23"/>
      <c r="Q45" s="23">
        <f t="shared" si="26"/>
        <v>3</v>
      </c>
      <c r="R45" s="23">
        <f t="shared" si="27"/>
        <v>3</v>
      </c>
      <c r="S45" s="23">
        <f t="shared" si="28"/>
        <v>1</v>
      </c>
      <c r="T45" s="23">
        <f t="shared" si="29"/>
        <v>3</v>
      </c>
      <c r="U45" s="23">
        <f t="shared" si="30"/>
        <v>2</v>
      </c>
      <c r="V45" s="23">
        <f t="shared" si="31"/>
        <v>2</v>
      </c>
      <c r="W45" s="23">
        <f t="shared" si="32"/>
        <v>2</v>
      </c>
      <c r="AD45" s="21"/>
    </row>
    <row r="46" spans="1:40">
      <c r="A46" s="14" t="str">
        <f t="shared" si="2"/>
        <v>A9</v>
      </c>
      <c r="B46" s="21">
        <v>9</v>
      </c>
      <c r="C46" s="21">
        <v>3</v>
      </c>
      <c r="D46" s="21">
        <v>5</v>
      </c>
      <c r="E46" s="40"/>
      <c r="G46" s="41">
        <f t="shared" si="18"/>
        <v>0</v>
      </c>
      <c r="H46" s="41">
        <f t="shared" si="18"/>
        <v>0</v>
      </c>
      <c r="I46" s="41">
        <f t="shared" si="18"/>
        <v>1</v>
      </c>
      <c r="J46" s="41">
        <f t="shared" si="18"/>
        <v>0</v>
      </c>
      <c r="K46" s="41">
        <f t="shared" si="18"/>
        <v>1</v>
      </c>
      <c r="L46" s="41">
        <f t="shared" si="18"/>
        <v>0</v>
      </c>
      <c r="M46" s="41">
        <f t="shared" si="18"/>
        <v>0</v>
      </c>
      <c r="N46" s="41"/>
      <c r="O46" s="41"/>
      <c r="P46" s="42"/>
      <c r="Q46" s="41">
        <f t="shared" si="26"/>
        <v>3</v>
      </c>
      <c r="R46" s="41">
        <f t="shared" si="27"/>
        <v>3</v>
      </c>
      <c r="S46" s="41">
        <f t="shared" si="28"/>
        <v>2</v>
      </c>
      <c r="T46" s="41">
        <f t="shared" si="29"/>
        <v>3</v>
      </c>
      <c r="U46" s="41">
        <f t="shared" si="30"/>
        <v>3</v>
      </c>
      <c r="V46" s="41">
        <f t="shared" si="31"/>
        <v>2</v>
      </c>
      <c r="W46" s="41">
        <f t="shared" si="32"/>
        <v>2</v>
      </c>
      <c r="AD46" s="21"/>
    </row>
    <row r="47" spans="1:40">
      <c r="A47" s="14" t="str">
        <f t="shared" si="2"/>
        <v>A10</v>
      </c>
      <c r="B47" s="21">
        <v>10</v>
      </c>
      <c r="C47" s="21">
        <v>7</v>
      </c>
      <c r="D47" s="21">
        <v>2</v>
      </c>
      <c r="E47" s="40"/>
      <c r="G47" s="41">
        <f t="shared" si="18"/>
        <v>0</v>
      </c>
      <c r="H47" s="41">
        <f t="shared" si="18"/>
        <v>1</v>
      </c>
      <c r="I47" s="41">
        <f t="shared" si="18"/>
        <v>0</v>
      </c>
      <c r="J47" s="41">
        <f t="shared" si="18"/>
        <v>0</v>
      </c>
      <c r="K47" s="41">
        <f t="shared" si="18"/>
        <v>0</v>
      </c>
      <c r="L47" s="41">
        <f t="shared" si="18"/>
        <v>0</v>
      </c>
      <c r="M47" s="41">
        <f t="shared" si="18"/>
        <v>1</v>
      </c>
      <c r="N47" s="41"/>
      <c r="O47" s="41"/>
      <c r="P47" s="42"/>
      <c r="Q47" s="41">
        <f t="shared" si="26"/>
        <v>3</v>
      </c>
      <c r="R47" s="41">
        <f t="shared" si="27"/>
        <v>4</v>
      </c>
      <c r="S47" s="41">
        <f t="shared" si="28"/>
        <v>2</v>
      </c>
      <c r="T47" s="41">
        <f t="shared" si="29"/>
        <v>3</v>
      </c>
      <c r="U47" s="41">
        <f t="shared" si="30"/>
        <v>3</v>
      </c>
      <c r="V47" s="41">
        <f t="shared" si="31"/>
        <v>2</v>
      </c>
      <c r="W47" s="41">
        <f t="shared" si="32"/>
        <v>3</v>
      </c>
      <c r="AD47" s="21"/>
    </row>
    <row r="48" spans="1:40">
      <c r="A48" s="14" t="str">
        <f t="shared" si="2"/>
        <v>A11</v>
      </c>
      <c r="B48" s="21">
        <v>11</v>
      </c>
      <c r="C48" s="21">
        <v>6</v>
      </c>
      <c r="D48" s="21">
        <v>1</v>
      </c>
      <c r="E48" s="40"/>
      <c r="G48" s="41">
        <f t="shared" si="18"/>
        <v>1</v>
      </c>
      <c r="H48" s="41">
        <f t="shared" si="18"/>
        <v>0</v>
      </c>
      <c r="I48" s="41">
        <f t="shared" si="18"/>
        <v>0</v>
      </c>
      <c r="J48" s="41">
        <f t="shared" si="18"/>
        <v>0</v>
      </c>
      <c r="K48" s="41">
        <f t="shared" si="18"/>
        <v>0</v>
      </c>
      <c r="L48" s="41">
        <f t="shared" si="18"/>
        <v>1</v>
      </c>
      <c r="M48" s="41">
        <f t="shared" si="18"/>
        <v>0</v>
      </c>
      <c r="N48" s="41"/>
      <c r="O48" s="41"/>
      <c r="P48" s="42"/>
      <c r="Q48" s="41">
        <f t="shared" si="26"/>
        <v>4</v>
      </c>
      <c r="R48" s="41">
        <f t="shared" si="27"/>
        <v>4</v>
      </c>
      <c r="S48" s="41">
        <f t="shared" si="28"/>
        <v>2</v>
      </c>
      <c r="T48" s="41">
        <f t="shared" si="29"/>
        <v>3</v>
      </c>
      <c r="U48" s="41">
        <f t="shared" si="30"/>
        <v>3</v>
      </c>
      <c r="V48" s="41">
        <f t="shared" si="31"/>
        <v>3</v>
      </c>
      <c r="W48" s="41">
        <f t="shared" si="32"/>
        <v>3</v>
      </c>
      <c r="AD48" s="21"/>
    </row>
    <row r="49" spans="1:30">
      <c r="A49" s="14" t="str">
        <f t="shared" si="2"/>
        <v>A12</v>
      </c>
      <c r="B49" s="21">
        <v>12</v>
      </c>
      <c r="C49" s="21">
        <v>4</v>
      </c>
      <c r="D49" s="21">
        <v>3</v>
      </c>
      <c r="E49" s="40"/>
      <c r="G49" s="41">
        <f t="shared" si="18"/>
        <v>0</v>
      </c>
      <c r="H49" s="41">
        <f t="shared" si="18"/>
        <v>0</v>
      </c>
      <c r="I49" s="41">
        <f t="shared" si="18"/>
        <v>1</v>
      </c>
      <c r="J49" s="41">
        <f t="shared" si="18"/>
        <v>1</v>
      </c>
      <c r="K49" s="41">
        <f t="shared" si="18"/>
        <v>0</v>
      </c>
      <c r="L49" s="41">
        <f t="shared" si="18"/>
        <v>0</v>
      </c>
      <c r="M49" s="41">
        <f t="shared" si="18"/>
        <v>0</v>
      </c>
      <c r="N49" s="41"/>
      <c r="O49" s="41"/>
      <c r="P49" s="42"/>
      <c r="Q49" s="41">
        <f t="shared" si="26"/>
        <v>4</v>
      </c>
      <c r="R49" s="41">
        <f t="shared" si="27"/>
        <v>4</v>
      </c>
      <c r="S49" s="41">
        <f t="shared" si="28"/>
        <v>3</v>
      </c>
      <c r="T49" s="41">
        <f t="shared" si="29"/>
        <v>4</v>
      </c>
      <c r="U49" s="41">
        <f t="shared" si="30"/>
        <v>3</v>
      </c>
      <c r="V49" s="41">
        <f t="shared" si="31"/>
        <v>3</v>
      </c>
      <c r="W49" s="41">
        <f t="shared" si="32"/>
        <v>3</v>
      </c>
      <c r="AD49" s="21"/>
    </row>
    <row r="50" spans="1:30">
      <c r="A50" s="14" t="str">
        <f t="shared" si="2"/>
        <v>A13</v>
      </c>
      <c r="B50" s="21">
        <v>13</v>
      </c>
      <c r="C50" s="21">
        <v>5</v>
      </c>
      <c r="D50" s="21">
        <v>7</v>
      </c>
      <c r="E50" s="40"/>
      <c r="G50" s="23">
        <f t="shared" si="18"/>
        <v>0</v>
      </c>
      <c r="H50" s="23">
        <f t="shared" si="18"/>
        <v>0</v>
      </c>
      <c r="I50" s="23">
        <f t="shared" si="18"/>
        <v>0</v>
      </c>
      <c r="J50" s="23">
        <f t="shared" si="18"/>
        <v>0</v>
      </c>
      <c r="K50" s="23">
        <f t="shared" si="18"/>
        <v>1</v>
      </c>
      <c r="L50" s="23">
        <f t="shared" si="18"/>
        <v>0</v>
      </c>
      <c r="M50" s="23">
        <f t="shared" si="18"/>
        <v>1</v>
      </c>
      <c r="N50" s="23"/>
      <c r="O50" s="23"/>
      <c r="Q50" s="23">
        <f t="shared" si="26"/>
        <v>4</v>
      </c>
      <c r="R50" s="23">
        <f t="shared" si="27"/>
        <v>4</v>
      </c>
      <c r="S50" s="23">
        <f t="shared" si="28"/>
        <v>3</v>
      </c>
      <c r="T50" s="23">
        <f t="shared" si="29"/>
        <v>4</v>
      </c>
      <c r="U50" s="23">
        <f t="shared" si="30"/>
        <v>4</v>
      </c>
      <c r="V50" s="23">
        <f t="shared" si="31"/>
        <v>3</v>
      </c>
      <c r="W50" s="23">
        <f t="shared" si="32"/>
        <v>4</v>
      </c>
      <c r="AD50" s="21"/>
    </row>
    <row r="51" spans="1:30">
      <c r="A51" s="14" t="str">
        <f t="shared" ref="A51:A114" si="33">IF(B51=0,C51,LEFT(A50,1)&amp;TEXT(B51,0))</f>
        <v>A14</v>
      </c>
      <c r="B51" s="21">
        <v>14</v>
      </c>
      <c r="C51" s="21">
        <v>3</v>
      </c>
      <c r="D51" s="21">
        <v>2</v>
      </c>
      <c r="E51" s="14"/>
      <c r="G51" s="24">
        <f t="shared" si="18"/>
        <v>0</v>
      </c>
      <c r="H51" s="24">
        <f t="shared" si="18"/>
        <v>1</v>
      </c>
      <c r="I51" s="24">
        <f t="shared" si="18"/>
        <v>1</v>
      </c>
      <c r="J51" s="24">
        <f t="shared" si="18"/>
        <v>0</v>
      </c>
      <c r="K51" s="24">
        <f t="shared" si="18"/>
        <v>0</v>
      </c>
      <c r="L51" s="24">
        <f t="shared" si="18"/>
        <v>0</v>
      </c>
      <c r="M51" s="24">
        <f t="shared" si="18"/>
        <v>0</v>
      </c>
      <c r="N51" s="24"/>
      <c r="O51" s="24"/>
      <c r="P51" s="39"/>
      <c r="Q51" s="24">
        <f t="shared" si="26"/>
        <v>4</v>
      </c>
      <c r="R51" s="24">
        <f t="shared" si="27"/>
        <v>5</v>
      </c>
      <c r="S51" s="24">
        <f t="shared" si="28"/>
        <v>4</v>
      </c>
      <c r="T51" s="24">
        <f t="shared" si="29"/>
        <v>4</v>
      </c>
      <c r="U51" s="24">
        <f t="shared" si="30"/>
        <v>4</v>
      </c>
      <c r="V51" s="24">
        <f t="shared" si="31"/>
        <v>3</v>
      </c>
      <c r="W51" s="24">
        <f t="shared" si="32"/>
        <v>4</v>
      </c>
      <c r="AD51" s="21"/>
    </row>
    <row r="52" spans="1:30">
      <c r="A52" s="14" t="str">
        <f t="shared" si="33"/>
        <v>A15</v>
      </c>
      <c r="B52" s="21">
        <v>15</v>
      </c>
      <c r="C52" s="21">
        <v>4</v>
      </c>
      <c r="D52" s="21">
        <v>6</v>
      </c>
      <c r="E52" s="14"/>
      <c r="G52" s="23">
        <f t="shared" si="18"/>
        <v>0</v>
      </c>
      <c r="H52" s="23">
        <f t="shared" si="18"/>
        <v>0</v>
      </c>
      <c r="I52" s="23">
        <f t="shared" si="18"/>
        <v>0</v>
      </c>
      <c r="J52" s="23">
        <f t="shared" si="18"/>
        <v>1</v>
      </c>
      <c r="K52" s="23">
        <f t="shared" si="18"/>
        <v>0</v>
      </c>
      <c r="L52" s="23">
        <f t="shared" si="18"/>
        <v>1</v>
      </c>
      <c r="M52" s="23">
        <f t="shared" si="18"/>
        <v>0</v>
      </c>
      <c r="N52" s="23"/>
      <c r="O52" s="23"/>
      <c r="Q52" s="23">
        <f t="shared" si="26"/>
        <v>4</v>
      </c>
      <c r="R52" s="23">
        <f t="shared" si="27"/>
        <v>5</v>
      </c>
      <c r="S52" s="23">
        <f t="shared" si="28"/>
        <v>4</v>
      </c>
      <c r="T52" s="23">
        <f t="shared" si="29"/>
        <v>5</v>
      </c>
      <c r="U52" s="23">
        <f t="shared" si="30"/>
        <v>4</v>
      </c>
      <c r="V52" s="23">
        <f t="shared" si="31"/>
        <v>4</v>
      </c>
      <c r="W52" s="23">
        <f t="shared" si="32"/>
        <v>4</v>
      </c>
    </row>
    <row r="53" spans="1:30">
      <c r="A53" s="14" t="str">
        <f t="shared" si="33"/>
        <v>A16</v>
      </c>
      <c r="B53" s="21">
        <v>16</v>
      </c>
      <c r="C53" s="21">
        <v>7</v>
      </c>
      <c r="D53" s="21">
        <v>3</v>
      </c>
      <c r="E53" s="14"/>
      <c r="G53" s="23">
        <f t="shared" si="18"/>
        <v>0</v>
      </c>
      <c r="H53" s="23">
        <f t="shared" si="18"/>
        <v>0</v>
      </c>
      <c r="I53" s="23">
        <f t="shared" si="18"/>
        <v>1</v>
      </c>
      <c r="J53" s="23">
        <f t="shared" si="18"/>
        <v>0</v>
      </c>
      <c r="K53" s="23">
        <f t="shared" si="18"/>
        <v>0</v>
      </c>
      <c r="L53" s="23">
        <f t="shared" si="18"/>
        <v>0</v>
      </c>
      <c r="M53" s="23">
        <f t="shared" si="18"/>
        <v>1</v>
      </c>
      <c r="N53" s="23"/>
      <c r="O53" s="23"/>
      <c r="Q53" s="23">
        <f t="shared" si="26"/>
        <v>4</v>
      </c>
      <c r="R53" s="23">
        <f t="shared" si="27"/>
        <v>5</v>
      </c>
      <c r="S53" s="23">
        <f t="shared" si="28"/>
        <v>5</v>
      </c>
      <c r="T53" s="23">
        <f t="shared" si="29"/>
        <v>5</v>
      </c>
      <c r="U53" s="23">
        <f t="shared" si="30"/>
        <v>4</v>
      </c>
      <c r="V53" s="23">
        <f t="shared" si="31"/>
        <v>4</v>
      </c>
      <c r="W53" s="23">
        <f t="shared" si="32"/>
        <v>5</v>
      </c>
    </row>
    <row r="54" spans="1:30">
      <c r="A54" s="14" t="str">
        <f t="shared" si="33"/>
        <v>A17</v>
      </c>
      <c r="B54" s="21">
        <v>17</v>
      </c>
      <c r="C54" s="21">
        <v>6</v>
      </c>
      <c r="D54" s="21">
        <v>5</v>
      </c>
      <c r="E54" s="14"/>
      <c r="G54" s="23">
        <f t="shared" ref="G54:M58" si="34">IF($C54=G$13,1,IF($D54=G$13,1,0))</f>
        <v>0</v>
      </c>
      <c r="H54" s="23">
        <f t="shared" si="34"/>
        <v>0</v>
      </c>
      <c r="I54" s="23">
        <f t="shared" si="34"/>
        <v>0</v>
      </c>
      <c r="J54" s="23">
        <f t="shared" si="34"/>
        <v>0</v>
      </c>
      <c r="K54" s="23">
        <f t="shared" si="34"/>
        <v>1</v>
      </c>
      <c r="L54" s="23">
        <f t="shared" si="34"/>
        <v>1</v>
      </c>
      <c r="M54" s="23">
        <f t="shared" si="34"/>
        <v>0</v>
      </c>
      <c r="N54" s="23"/>
      <c r="O54" s="23"/>
      <c r="Q54" s="23">
        <f t="shared" si="26"/>
        <v>4</v>
      </c>
      <c r="R54" s="23">
        <f t="shared" si="27"/>
        <v>5</v>
      </c>
      <c r="S54" s="23">
        <f t="shared" si="28"/>
        <v>5</v>
      </c>
      <c r="T54" s="23">
        <f t="shared" si="29"/>
        <v>5</v>
      </c>
      <c r="U54" s="23">
        <f t="shared" si="30"/>
        <v>5</v>
      </c>
      <c r="V54" s="23">
        <f t="shared" si="31"/>
        <v>5</v>
      </c>
      <c r="W54" s="23">
        <f t="shared" si="32"/>
        <v>5</v>
      </c>
    </row>
    <row r="55" spans="1:30">
      <c r="A55" s="14" t="str">
        <f t="shared" si="33"/>
        <v>A18</v>
      </c>
      <c r="B55" s="21">
        <v>18</v>
      </c>
      <c r="C55" s="21">
        <v>2</v>
      </c>
      <c r="D55" s="21">
        <v>1</v>
      </c>
      <c r="E55" s="14"/>
      <c r="G55" s="41">
        <f t="shared" si="34"/>
        <v>1</v>
      </c>
      <c r="H55" s="41">
        <f t="shared" si="34"/>
        <v>1</v>
      </c>
      <c r="I55" s="41">
        <f t="shared" si="34"/>
        <v>0</v>
      </c>
      <c r="J55" s="41">
        <f t="shared" si="34"/>
        <v>0</v>
      </c>
      <c r="K55" s="41">
        <f t="shared" si="34"/>
        <v>0</v>
      </c>
      <c r="L55" s="41">
        <f t="shared" si="34"/>
        <v>0</v>
      </c>
      <c r="M55" s="41">
        <f t="shared" si="34"/>
        <v>0</v>
      </c>
      <c r="N55" s="41"/>
      <c r="O55" s="41"/>
      <c r="P55" s="42"/>
      <c r="Q55" s="41">
        <f t="shared" si="26"/>
        <v>5</v>
      </c>
      <c r="R55" s="41">
        <f t="shared" si="27"/>
        <v>6</v>
      </c>
      <c r="S55" s="41">
        <f t="shared" si="28"/>
        <v>5</v>
      </c>
      <c r="T55" s="41">
        <f t="shared" si="29"/>
        <v>5</v>
      </c>
      <c r="U55" s="41">
        <f t="shared" si="30"/>
        <v>5</v>
      </c>
      <c r="V55" s="41">
        <f t="shared" si="31"/>
        <v>5</v>
      </c>
      <c r="W55" s="41">
        <f t="shared" si="32"/>
        <v>5</v>
      </c>
    </row>
    <row r="56" spans="1:30">
      <c r="A56" s="14" t="str">
        <f t="shared" si="33"/>
        <v>A19</v>
      </c>
      <c r="B56" s="21">
        <v>19</v>
      </c>
      <c r="C56" s="21">
        <v>3</v>
      </c>
      <c r="D56" s="21">
        <v>6</v>
      </c>
      <c r="E56" s="14"/>
      <c r="G56" s="23">
        <f t="shared" si="34"/>
        <v>0</v>
      </c>
      <c r="H56" s="23">
        <f t="shared" si="34"/>
        <v>0</v>
      </c>
      <c r="I56" s="23">
        <f t="shared" si="34"/>
        <v>1</v>
      </c>
      <c r="J56" s="23">
        <f t="shared" si="34"/>
        <v>0</v>
      </c>
      <c r="K56" s="23">
        <f t="shared" si="34"/>
        <v>0</v>
      </c>
      <c r="L56" s="23">
        <f t="shared" si="34"/>
        <v>1</v>
      </c>
      <c r="M56" s="23">
        <f t="shared" si="34"/>
        <v>0</v>
      </c>
      <c r="N56" s="23"/>
      <c r="O56" s="23"/>
      <c r="Q56" s="23">
        <f t="shared" si="26"/>
        <v>5</v>
      </c>
      <c r="R56" s="23">
        <f t="shared" si="27"/>
        <v>6</v>
      </c>
      <c r="S56" s="23">
        <f t="shared" si="28"/>
        <v>6</v>
      </c>
      <c r="T56" s="23">
        <f t="shared" si="29"/>
        <v>5</v>
      </c>
      <c r="U56" s="23">
        <f t="shared" si="30"/>
        <v>5</v>
      </c>
      <c r="V56" s="23">
        <f t="shared" si="31"/>
        <v>6</v>
      </c>
      <c r="W56" s="23">
        <f t="shared" si="32"/>
        <v>5</v>
      </c>
    </row>
    <row r="57" spans="1:30">
      <c r="A57" s="14" t="str">
        <f t="shared" si="33"/>
        <v>A20</v>
      </c>
      <c r="B57" s="21">
        <v>20</v>
      </c>
      <c r="C57" s="21">
        <v>5</v>
      </c>
      <c r="D57" s="21">
        <v>4</v>
      </c>
      <c r="E57" s="14"/>
      <c r="G57" s="41">
        <f t="shared" si="34"/>
        <v>0</v>
      </c>
      <c r="H57" s="41">
        <f t="shared" si="34"/>
        <v>0</v>
      </c>
      <c r="I57" s="41">
        <f t="shared" si="34"/>
        <v>0</v>
      </c>
      <c r="J57" s="41">
        <f t="shared" si="34"/>
        <v>1</v>
      </c>
      <c r="K57" s="41">
        <f t="shared" si="34"/>
        <v>1</v>
      </c>
      <c r="L57" s="41">
        <f t="shared" si="34"/>
        <v>0</v>
      </c>
      <c r="M57" s="41">
        <f t="shared" si="34"/>
        <v>0</v>
      </c>
      <c r="N57" s="41"/>
      <c r="O57" s="41"/>
      <c r="P57" s="42"/>
      <c r="Q57" s="41">
        <f t="shared" si="26"/>
        <v>5</v>
      </c>
      <c r="R57" s="41">
        <f t="shared" si="27"/>
        <v>6</v>
      </c>
      <c r="S57" s="41">
        <f t="shared" si="28"/>
        <v>6</v>
      </c>
      <c r="T57" s="41">
        <f t="shared" si="29"/>
        <v>6</v>
      </c>
      <c r="U57" s="41">
        <f t="shared" si="30"/>
        <v>6</v>
      </c>
      <c r="V57" s="41">
        <f t="shared" si="31"/>
        <v>6</v>
      </c>
      <c r="W57" s="41">
        <f t="shared" si="32"/>
        <v>5</v>
      </c>
    </row>
    <row r="58" spans="1:30">
      <c r="A58" s="14" t="str">
        <f t="shared" si="33"/>
        <v>A21</v>
      </c>
      <c r="B58" s="21">
        <v>21</v>
      </c>
      <c r="C58" s="21">
        <v>1</v>
      </c>
      <c r="D58" s="21">
        <v>7</v>
      </c>
      <c r="E58" s="14"/>
      <c r="G58" s="41">
        <f t="shared" si="34"/>
        <v>1</v>
      </c>
      <c r="H58" s="41">
        <f t="shared" si="34"/>
        <v>0</v>
      </c>
      <c r="I58" s="41">
        <f t="shared" si="34"/>
        <v>0</v>
      </c>
      <c r="J58" s="41">
        <f t="shared" si="34"/>
        <v>0</v>
      </c>
      <c r="K58" s="41">
        <f t="shared" si="34"/>
        <v>0</v>
      </c>
      <c r="L58" s="41">
        <f t="shared" si="34"/>
        <v>0</v>
      </c>
      <c r="M58" s="41">
        <f t="shared" si="34"/>
        <v>1</v>
      </c>
      <c r="N58" s="41"/>
      <c r="O58" s="41"/>
      <c r="P58" s="42"/>
      <c r="Q58" s="41">
        <f t="shared" si="26"/>
        <v>6</v>
      </c>
      <c r="R58" s="41">
        <f t="shared" si="27"/>
        <v>6</v>
      </c>
      <c r="S58" s="41">
        <f t="shared" si="28"/>
        <v>6</v>
      </c>
      <c r="T58" s="41">
        <f t="shared" si="29"/>
        <v>6</v>
      </c>
      <c r="U58" s="41">
        <f t="shared" si="30"/>
        <v>6</v>
      </c>
      <c r="V58" s="41">
        <f t="shared" si="31"/>
        <v>6</v>
      </c>
      <c r="W58" s="41">
        <f t="shared" si="32"/>
        <v>6</v>
      </c>
    </row>
    <row r="59" spans="1:30">
      <c r="A59" s="14">
        <f t="shared" si="33"/>
        <v>0</v>
      </c>
      <c r="E59" s="14"/>
    </row>
    <row r="60" spans="1:30">
      <c r="A60" s="14" t="str">
        <f t="shared" si="33"/>
        <v>B</v>
      </c>
      <c r="C60" s="46" t="s">
        <v>14</v>
      </c>
      <c r="D60" s="46"/>
      <c r="E60" s="14"/>
    </row>
    <row r="61" spans="1:30">
      <c r="A61" s="14" t="str">
        <f t="shared" si="33"/>
        <v>B1</v>
      </c>
      <c r="B61" s="21">
        <v>1</v>
      </c>
      <c r="C61" s="21">
        <v>6</v>
      </c>
      <c r="D61" s="21">
        <v>7</v>
      </c>
      <c r="E61" s="14"/>
      <c r="G61" s="41">
        <f t="shared" ref="G61:M76" si="35">IF($C61=G$13,1,IF($D61=G$13,1,0))</f>
        <v>0</v>
      </c>
      <c r="H61" s="41">
        <f t="shared" si="35"/>
        <v>0</v>
      </c>
      <c r="I61" s="41">
        <f t="shared" si="35"/>
        <v>0</v>
      </c>
      <c r="J61" s="41">
        <f t="shared" si="35"/>
        <v>0</v>
      </c>
      <c r="K61" s="41">
        <f t="shared" si="35"/>
        <v>0</v>
      </c>
      <c r="L61" s="41">
        <f t="shared" si="35"/>
        <v>1</v>
      </c>
      <c r="M61" s="41">
        <f t="shared" si="35"/>
        <v>1</v>
      </c>
      <c r="N61" s="41"/>
      <c r="O61" s="41"/>
      <c r="P61" s="42"/>
      <c r="Q61" s="41">
        <f t="shared" ref="Q61" si="36">G61</f>
        <v>0</v>
      </c>
      <c r="R61" s="41">
        <f t="shared" ref="R61" si="37">H61</f>
        <v>0</v>
      </c>
      <c r="S61" s="41">
        <f t="shared" ref="S61" si="38">I61</f>
        <v>0</v>
      </c>
      <c r="T61" s="41">
        <f t="shared" ref="T61" si="39">J61</f>
        <v>0</v>
      </c>
      <c r="U61" s="41">
        <f t="shared" ref="U61" si="40">K61</f>
        <v>0</v>
      </c>
      <c r="V61" s="41">
        <f t="shared" ref="V61" si="41">L61</f>
        <v>1</v>
      </c>
      <c r="W61" s="41">
        <f t="shared" ref="W61" si="42">M61</f>
        <v>1</v>
      </c>
    </row>
    <row r="62" spans="1:30">
      <c r="A62" s="14" t="str">
        <f t="shared" si="33"/>
        <v>B2</v>
      </c>
      <c r="B62" s="21">
        <v>2</v>
      </c>
      <c r="C62" s="21">
        <v>5</v>
      </c>
      <c r="D62" s="21">
        <v>1</v>
      </c>
      <c r="E62" s="14"/>
      <c r="G62" s="41">
        <f t="shared" si="35"/>
        <v>1</v>
      </c>
      <c r="H62" s="41">
        <f t="shared" si="35"/>
        <v>0</v>
      </c>
      <c r="I62" s="41">
        <f t="shared" si="35"/>
        <v>0</v>
      </c>
      <c r="J62" s="41">
        <f t="shared" si="35"/>
        <v>0</v>
      </c>
      <c r="K62" s="41">
        <f t="shared" si="35"/>
        <v>1</v>
      </c>
      <c r="L62" s="41">
        <f t="shared" si="35"/>
        <v>0</v>
      </c>
      <c r="M62" s="41">
        <f t="shared" si="35"/>
        <v>0</v>
      </c>
      <c r="N62" s="41"/>
      <c r="O62" s="41"/>
      <c r="P62" s="42"/>
      <c r="Q62" s="41">
        <f t="shared" ref="Q62:Q81" si="43">G62+Q61</f>
        <v>1</v>
      </c>
      <c r="R62" s="41">
        <f t="shared" ref="R62:R81" si="44">H62+R61</f>
        <v>0</v>
      </c>
      <c r="S62" s="41">
        <f t="shared" ref="S62:S81" si="45">I62+S61</f>
        <v>0</v>
      </c>
      <c r="T62" s="41">
        <f t="shared" ref="T62:T81" si="46">J62+T61</f>
        <v>0</v>
      </c>
      <c r="U62" s="41">
        <f t="shared" ref="U62:U81" si="47">K62+U61</f>
        <v>1</v>
      </c>
      <c r="V62" s="41">
        <f t="shared" ref="V62:V81" si="48">L62+V61</f>
        <v>1</v>
      </c>
      <c r="W62" s="41">
        <f t="shared" ref="W62:W81" si="49">M62+W61</f>
        <v>1</v>
      </c>
    </row>
    <row r="63" spans="1:30">
      <c r="A63" s="14" t="str">
        <f t="shared" si="33"/>
        <v>B3</v>
      </c>
      <c r="B63" s="21">
        <v>3</v>
      </c>
      <c r="C63" s="21">
        <v>3</v>
      </c>
      <c r="D63" s="21">
        <v>4</v>
      </c>
      <c r="E63" s="14"/>
      <c r="G63" s="41">
        <f t="shared" si="35"/>
        <v>0</v>
      </c>
      <c r="H63" s="41">
        <f t="shared" si="35"/>
        <v>0</v>
      </c>
      <c r="I63" s="41">
        <f t="shared" si="35"/>
        <v>1</v>
      </c>
      <c r="J63" s="41">
        <f t="shared" si="35"/>
        <v>1</v>
      </c>
      <c r="K63" s="41">
        <f t="shared" si="35"/>
        <v>0</v>
      </c>
      <c r="L63" s="41">
        <f t="shared" si="35"/>
        <v>0</v>
      </c>
      <c r="M63" s="41">
        <f t="shared" si="35"/>
        <v>0</v>
      </c>
      <c r="N63" s="41"/>
      <c r="O63" s="41"/>
      <c r="P63" s="42"/>
      <c r="Q63" s="41">
        <f t="shared" si="43"/>
        <v>1</v>
      </c>
      <c r="R63" s="41">
        <f t="shared" si="44"/>
        <v>0</v>
      </c>
      <c r="S63" s="41">
        <f t="shared" si="45"/>
        <v>1</v>
      </c>
      <c r="T63" s="41">
        <f t="shared" si="46"/>
        <v>1</v>
      </c>
      <c r="U63" s="41">
        <f t="shared" si="47"/>
        <v>1</v>
      </c>
      <c r="V63" s="41">
        <f t="shared" si="48"/>
        <v>1</v>
      </c>
      <c r="W63" s="41">
        <f t="shared" si="49"/>
        <v>1</v>
      </c>
    </row>
    <row r="64" spans="1:30">
      <c r="A64" s="14" t="str">
        <f t="shared" si="33"/>
        <v>B4</v>
      </c>
      <c r="B64" s="21">
        <v>4</v>
      </c>
      <c r="C64" s="21">
        <v>1</v>
      </c>
      <c r="D64" s="21">
        <v>6</v>
      </c>
      <c r="E64" s="14"/>
      <c r="G64" s="41">
        <f t="shared" si="35"/>
        <v>1</v>
      </c>
      <c r="H64" s="41">
        <f t="shared" si="35"/>
        <v>0</v>
      </c>
      <c r="I64" s="41">
        <f t="shared" si="35"/>
        <v>0</v>
      </c>
      <c r="J64" s="41">
        <f t="shared" si="35"/>
        <v>0</v>
      </c>
      <c r="K64" s="41">
        <f t="shared" si="35"/>
        <v>0</v>
      </c>
      <c r="L64" s="41">
        <f t="shared" si="35"/>
        <v>1</v>
      </c>
      <c r="M64" s="41">
        <f t="shared" si="35"/>
        <v>0</v>
      </c>
      <c r="N64" s="41"/>
      <c r="O64" s="41"/>
      <c r="P64" s="42"/>
      <c r="Q64" s="41">
        <f t="shared" si="43"/>
        <v>2</v>
      </c>
      <c r="R64" s="41">
        <f t="shared" si="44"/>
        <v>0</v>
      </c>
      <c r="S64" s="41">
        <f t="shared" si="45"/>
        <v>1</v>
      </c>
      <c r="T64" s="41">
        <f t="shared" si="46"/>
        <v>1</v>
      </c>
      <c r="U64" s="41">
        <f t="shared" si="47"/>
        <v>1</v>
      </c>
      <c r="V64" s="41">
        <f t="shared" si="48"/>
        <v>2</v>
      </c>
      <c r="W64" s="41">
        <f t="shared" si="49"/>
        <v>1</v>
      </c>
    </row>
    <row r="65" spans="1:23">
      <c r="A65" s="14" t="str">
        <f t="shared" si="33"/>
        <v>B5</v>
      </c>
      <c r="B65" s="21">
        <v>5</v>
      </c>
      <c r="C65" s="21">
        <v>4</v>
      </c>
      <c r="D65" s="21">
        <v>5</v>
      </c>
      <c r="E65" s="14"/>
      <c r="G65" s="41">
        <f t="shared" si="35"/>
        <v>0</v>
      </c>
      <c r="H65" s="41">
        <f t="shared" si="35"/>
        <v>0</v>
      </c>
      <c r="I65" s="41">
        <f t="shared" si="35"/>
        <v>0</v>
      </c>
      <c r="J65" s="41">
        <f t="shared" si="35"/>
        <v>1</v>
      </c>
      <c r="K65" s="41">
        <f t="shared" si="35"/>
        <v>1</v>
      </c>
      <c r="L65" s="41">
        <f t="shared" si="35"/>
        <v>0</v>
      </c>
      <c r="M65" s="41">
        <f t="shared" si="35"/>
        <v>0</v>
      </c>
      <c r="N65" s="41"/>
      <c r="O65" s="41"/>
      <c r="P65" s="42"/>
      <c r="Q65" s="41">
        <f t="shared" si="43"/>
        <v>2</v>
      </c>
      <c r="R65" s="41">
        <f t="shared" si="44"/>
        <v>0</v>
      </c>
      <c r="S65" s="41">
        <f t="shared" si="45"/>
        <v>1</v>
      </c>
      <c r="T65" s="41">
        <f t="shared" si="46"/>
        <v>2</v>
      </c>
      <c r="U65" s="41">
        <f t="shared" si="47"/>
        <v>2</v>
      </c>
      <c r="V65" s="41">
        <f t="shared" si="48"/>
        <v>2</v>
      </c>
      <c r="W65" s="41">
        <f t="shared" si="49"/>
        <v>1</v>
      </c>
    </row>
    <row r="66" spans="1:23">
      <c r="A66" s="14" t="str">
        <f t="shared" si="33"/>
        <v>B6</v>
      </c>
      <c r="B66" s="21">
        <v>6</v>
      </c>
      <c r="C66" s="21">
        <v>2</v>
      </c>
      <c r="D66" s="21">
        <v>3</v>
      </c>
      <c r="E66" s="14"/>
      <c r="G66" s="41">
        <f t="shared" si="35"/>
        <v>0</v>
      </c>
      <c r="H66" s="41">
        <f t="shared" si="35"/>
        <v>1</v>
      </c>
      <c r="I66" s="41">
        <f t="shared" si="35"/>
        <v>1</v>
      </c>
      <c r="J66" s="41">
        <f t="shared" si="35"/>
        <v>0</v>
      </c>
      <c r="K66" s="41">
        <f t="shared" si="35"/>
        <v>0</v>
      </c>
      <c r="L66" s="41">
        <f t="shared" si="35"/>
        <v>0</v>
      </c>
      <c r="M66" s="41">
        <f t="shared" si="35"/>
        <v>0</v>
      </c>
      <c r="N66" s="41"/>
      <c r="O66" s="41"/>
      <c r="P66" s="42"/>
      <c r="Q66" s="41">
        <f t="shared" si="43"/>
        <v>2</v>
      </c>
      <c r="R66" s="41">
        <f t="shared" si="44"/>
        <v>1</v>
      </c>
      <c r="S66" s="41">
        <f t="shared" si="45"/>
        <v>2</v>
      </c>
      <c r="T66" s="41">
        <f t="shared" si="46"/>
        <v>2</v>
      </c>
      <c r="U66" s="41">
        <f t="shared" si="47"/>
        <v>2</v>
      </c>
      <c r="V66" s="41">
        <f t="shared" si="48"/>
        <v>2</v>
      </c>
      <c r="W66" s="41">
        <f t="shared" si="49"/>
        <v>1</v>
      </c>
    </row>
    <row r="67" spans="1:23">
      <c r="A67" s="14" t="str">
        <f t="shared" si="33"/>
        <v>B7</v>
      </c>
      <c r="B67" s="21">
        <v>7</v>
      </c>
      <c r="C67" s="21">
        <v>7</v>
      </c>
      <c r="D67" s="21">
        <v>5</v>
      </c>
      <c r="E67" s="14"/>
      <c r="G67" s="24">
        <f t="shared" si="35"/>
        <v>0</v>
      </c>
      <c r="H67" s="24">
        <f t="shared" si="35"/>
        <v>0</v>
      </c>
      <c r="I67" s="24">
        <f t="shared" si="35"/>
        <v>0</v>
      </c>
      <c r="J67" s="24">
        <f t="shared" si="35"/>
        <v>0</v>
      </c>
      <c r="K67" s="24">
        <f t="shared" si="35"/>
        <v>1</v>
      </c>
      <c r="L67" s="24">
        <f t="shared" si="35"/>
        <v>0</v>
      </c>
      <c r="M67" s="24">
        <f t="shared" si="35"/>
        <v>1</v>
      </c>
      <c r="N67" s="24"/>
      <c r="O67" s="24"/>
      <c r="P67" s="39"/>
      <c r="Q67" s="24">
        <f t="shared" si="43"/>
        <v>2</v>
      </c>
      <c r="R67" s="24">
        <f t="shared" si="44"/>
        <v>1</v>
      </c>
      <c r="S67" s="24">
        <f t="shared" si="45"/>
        <v>2</v>
      </c>
      <c r="T67" s="24">
        <f t="shared" si="46"/>
        <v>2</v>
      </c>
      <c r="U67" s="24">
        <f t="shared" si="47"/>
        <v>3</v>
      </c>
      <c r="V67" s="24">
        <f t="shared" si="48"/>
        <v>2</v>
      </c>
      <c r="W67" s="24">
        <f t="shared" si="49"/>
        <v>2</v>
      </c>
    </row>
    <row r="68" spans="1:23">
      <c r="A68" s="14" t="str">
        <f t="shared" si="33"/>
        <v>B8</v>
      </c>
      <c r="B68" s="21">
        <v>8</v>
      </c>
      <c r="C68" s="21">
        <v>1</v>
      </c>
      <c r="D68" s="21">
        <v>3</v>
      </c>
      <c r="E68" s="14"/>
      <c r="G68" s="23">
        <f t="shared" si="35"/>
        <v>1</v>
      </c>
      <c r="H68" s="23">
        <f t="shared" si="35"/>
        <v>0</v>
      </c>
      <c r="I68" s="23">
        <f t="shared" si="35"/>
        <v>1</v>
      </c>
      <c r="J68" s="23">
        <f t="shared" si="35"/>
        <v>0</v>
      </c>
      <c r="K68" s="23">
        <f t="shared" si="35"/>
        <v>0</v>
      </c>
      <c r="L68" s="23">
        <f t="shared" si="35"/>
        <v>0</v>
      </c>
      <c r="M68" s="23">
        <f t="shared" si="35"/>
        <v>0</v>
      </c>
      <c r="N68" s="23"/>
      <c r="O68" s="23"/>
      <c r="Q68" s="23">
        <f t="shared" si="43"/>
        <v>3</v>
      </c>
      <c r="R68" s="23">
        <f t="shared" si="44"/>
        <v>1</v>
      </c>
      <c r="S68" s="23">
        <f t="shared" si="45"/>
        <v>3</v>
      </c>
      <c r="T68" s="23">
        <f t="shared" si="46"/>
        <v>2</v>
      </c>
      <c r="U68" s="23">
        <f t="shared" si="47"/>
        <v>3</v>
      </c>
      <c r="V68" s="23">
        <f t="shared" si="48"/>
        <v>2</v>
      </c>
      <c r="W68" s="23">
        <f t="shared" si="49"/>
        <v>2</v>
      </c>
    </row>
    <row r="69" spans="1:23">
      <c r="A69" s="14" t="str">
        <f t="shared" si="33"/>
        <v>B9</v>
      </c>
      <c r="B69" s="21">
        <v>9</v>
      </c>
      <c r="C69" s="21">
        <v>4</v>
      </c>
      <c r="D69" s="21">
        <v>2</v>
      </c>
      <c r="E69" s="14"/>
      <c r="G69" s="41">
        <f t="shared" si="35"/>
        <v>0</v>
      </c>
      <c r="H69" s="41">
        <f t="shared" si="35"/>
        <v>1</v>
      </c>
      <c r="I69" s="41">
        <f t="shared" si="35"/>
        <v>0</v>
      </c>
      <c r="J69" s="41">
        <f t="shared" si="35"/>
        <v>1</v>
      </c>
      <c r="K69" s="41">
        <f t="shared" si="35"/>
        <v>0</v>
      </c>
      <c r="L69" s="41">
        <f t="shared" si="35"/>
        <v>0</v>
      </c>
      <c r="M69" s="41">
        <f t="shared" si="35"/>
        <v>0</v>
      </c>
      <c r="N69" s="41"/>
      <c r="O69" s="41"/>
      <c r="P69" s="42"/>
      <c r="Q69" s="41">
        <f t="shared" si="43"/>
        <v>3</v>
      </c>
      <c r="R69" s="41">
        <f t="shared" si="44"/>
        <v>2</v>
      </c>
      <c r="S69" s="41">
        <f t="shared" si="45"/>
        <v>3</v>
      </c>
      <c r="T69" s="41">
        <f t="shared" si="46"/>
        <v>3</v>
      </c>
      <c r="U69" s="41">
        <f t="shared" si="47"/>
        <v>3</v>
      </c>
      <c r="V69" s="41">
        <f t="shared" si="48"/>
        <v>2</v>
      </c>
      <c r="W69" s="41">
        <f t="shared" si="49"/>
        <v>2</v>
      </c>
    </row>
    <row r="70" spans="1:23">
      <c r="A70" s="14" t="str">
        <f t="shared" si="33"/>
        <v>B10</v>
      </c>
      <c r="B70" s="21">
        <v>10</v>
      </c>
      <c r="C70" s="21">
        <v>3</v>
      </c>
      <c r="D70" s="21">
        <v>5</v>
      </c>
      <c r="E70" s="14"/>
      <c r="G70" s="41">
        <f t="shared" si="35"/>
        <v>0</v>
      </c>
      <c r="H70" s="41">
        <f t="shared" si="35"/>
        <v>0</v>
      </c>
      <c r="I70" s="41">
        <f t="shared" si="35"/>
        <v>1</v>
      </c>
      <c r="J70" s="41">
        <f t="shared" si="35"/>
        <v>0</v>
      </c>
      <c r="K70" s="41">
        <f t="shared" si="35"/>
        <v>1</v>
      </c>
      <c r="L70" s="41">
        <f t="shared" si="35"/>
        <v>0</v>
      </c>
      <c r="M70" s="41">
        <f t="shared" si="35"/>
        <v>0</v>
      </c>
      <c r="N70" s="41"/>
      <c r="O70" s="41"/>
      <c r="P70" s="42"/>
      <c r="Q70" s="41">
        <f t="shared" si="43"/>
        <v>3</v>
      </c>
      <c r="R70" s="41">
        <f t="shared" si="44"/>
        <v>2</v>
      </c>
      <c r="S70" s="41">
        <f t="shared" si="45"/>
        <v>4</v>
      </c>
      <c r="T70" s="41">
        <f t="shared" si="46"/>
        <v>3</v>
      </c>
      <c r="U70" s="41">
        <f t="shared" si="47"/>
        <v>4</v>
      </c>
      <c r="V70" s="41">
        <f t="shared" si="48"/>
        <v>2</v>
      </c>
      <c r="W70" s="41">
        <f t="shared" si="49"/>
        <v>2</v>
      </c>
    </row>
    <row r="71" spans="1:23">
      <c r="A71" s="14" t="str">
        <f t="shared" si="33"/>
        <v>B11</v>
      </c>
      <c r="B71" s="21">
        <v>11</v>
      </c>
      <c r="C71" s="21">
        <v>2</v>
      </c>
      <c r="D71" s="21">
        <v>6</v>
      </c>
      <c r="E71" s="14"/>
      <c r="G71" s="41">
        <f t="shared" si="35"/>
        <v>0</v>
      </c>
      <c r="H71" s="41">
        <f t="shared" si="35"/>
        <v>1</v>
      </c>
      <c r="I71" s="41">
        <f t="shared" si="35"/>
        <v>0</v>
      </c>
      <c r="J71" s="41">
        <f t="shared" si="35"/>
        <v>0</v>
      </c>
      <c r="K71" s="41">
        <f t="shared" si="35"/>
        <v>0</v>
      </c>
      <c r="L71" s="41">
        <f t="shared" si="35"/>
        <v>1</v>
      </c>
      <c r="M71" s="41">
        <f t="shared" si="35"/>
        <v>0</v>
      </c>
      <c r="N71" s="41"/>
      <c r="O71" s="41"/>
      <c r="P71" s="42"/>
      <c r="Q71" s="41">
        <f t="shared" si="43"/>
        <v>3</v>
      </c>
      <c r="R71" s="41">
        <f t="shared" si="44"/>
        <v>3</v>
      </c>
      <c r="S71" s="41">
        <f t="shared" si="45"/>
        <v>4</v>
      </c>
      <c r="T71" s="41">
        <f t="shared" si="46"/>
        <v>3</v>
      </c>
      <c r="U71" s="41">
        <f t="shared" si="47"/>
        <v>4</v>
      </c>
      <c r="V71" s="41">
        <f t="shared" si="48"/>
        <v>3</v>
      </c>
      <c r="W71" s="41">
        <f t="shared" si="49"/>
        <v>2</v>
      </c>
    </row>
    <row r="72" spans="1:23">
      <c r="A72" s="14" t="str">
        <f t="shared" si="33"/>
        <v>B12</v>
      </c>
      <c r="B72" s="21">
        <v>12</v>
      </c>
      <c r="C72" s="21">
        <v>4</v>
      </c>
      <c r="D72" s="21">
        <v>7</v>
      </c>
      <c r="E72" s="14"/>
      <c r="G72" s="41">
        <f t="shared" si="35"/>
        <v>0</v>
      </c>
      <c r="H72" s="41">
        <f t="shared" si="35"/>
        <v>0</v>
      </c>
      <c r="I72" s="41">
        <f t="shared" si="35"/>
        <v>0</v>
      </c>
      <c r="J72" s="41">
        <f t="shared" si="35"/>
        <v>1</v>
      </c>
      <c r="K72" s="41">
        <f t="shared" si="35"/>
        <v>0</v>
      </c>
      <c r="L72" s="41">
        <f t="shared" si="35"/>
        <v>0</v>
      </c>
      <c r="M72" s="41">
        <f t="shared" si="35"/>
        <v>1</v>
      </c>
      <c r="N72" s="41"/>
      <c r="O72" s="41"/>
      <c r="P72" s="42"/>
      <c r="Q72" s="41">
        <f t="shared" si="43"/>
        <v>3</v>
      </c>
      <c r="R72" s="41">
        <f t="shared" si="44"/>
        <v>3</v>
      </c>
      <c r="S72" s="41">
        <f t="shared" si="45"/>
        <v>4</v>
      </c>
      <c r="T72" s="41">
        <f t="shared" si="46"/>
        <v>4</v>
      </c>
      <c r="U72" s="41">
        <f t="shared" si="47"/>
        <v>4</v>
      </c>
      <c r="V72" s="41">
        <f t="shared" si="48"/>
        <v>3</v>
      </c>
      <c r="W72" s="41">
        <f t="shared" si="49"/>
        <v>3</v>
      </c>
    </row>
    <row r="73" spans="1:23">
      <c r="A73" s="14" t="str">
        <f t="shared" si="33"/>
        <v>B13</v>
      </c>
      <c r="B73" s="21">
        <v>13</v>
      </c>
      <c r="C73" s="21">
        <v>6</v>
      </c>
      <c r="D73" s="21">
        <v>3</v>
      </c>
      <c r="E73" s="14"/>
      <c r="G73" s="23">
        <f t="shared" si="35"/>
        <v>0</v>
      </c>
      <c r="H73" s="23">
        <f t="shared" si="35"/>
        <v>0</v>
      </c>
      <c r="I73" s="23">
        <f t="shared" si="35"/>
        <v>1</v>
      </c>
      <c r="J73" s="23">
        <f t="shared" si="35"/>
        <v>0</v>
      </c>
      <c r="K73" s="23">
        <f t="shared" si="35"/>
        <v>0</v>
      </c>
      <c r="L73" s="23">
        <f t="shared" si="35"/>
        <v>1</v>
      </c>
      <c r="M73" s="23">
        <f t="shared" si="35"/>
        <v>0</v>
      </c>
      <c r="N73" s="23"/>
      <c r="O73" s="23"/>
      <c r="Q73" s="23">
        <f t="shared" si="43"/>
        <v>3</v>
      </c>
      <c r="R73" s="23">
        <f t="shared" si="44"/>
        <v>3</v>
      </c>
      <c r="S73" s="23">
        <f t="shared" si="45"/>
        <v>5</v>
      </c>
      <c r="T73" s="23">
        <f t="shared" si="46"/>
        <v>4</v>
      </c>
      <c r="U73" s="23">
        <f t="shared" si="47"/>
        <v>4</v>
      </c>
      <c r="V73" s="23">
        <f t="shared" si="48"/>
        <v>4</v>
      </c>
      <c r="W73" s="23">
        <f t="shared" si="49"/>
        <v>3</v>
      </c>
    </row>
    <row r="74" spans="1:23">
      <c r="A74" s="14" t="str">
        <f t="shared" si="33"/>
        <v>B14</v>
      </c>
      <c r="B74" s="21">
        <v>14</v>
      </c>
      <c r="C74" s="21">
        <v>1</v>
      </c>
      <c r="D74" s="21">
        <v>4</v>
      </c>
      <c r="E74" s="14"/>
      <c r="G74" s="24">
        <f t="shared" si="35"/>
        <v>1</v>
      </c>
      <c r="H74" s="24">
        <f t="shared" si="35"/>
        <v>0</v>
      </c>
      <c r="I74" s="24">
        <f t="shared" si="35"/>
        <v>0</v>
      </c>
      <c r="J74" s="24">
        <f t="shared" si="35"/>
        <v>1</v>
      </c>
      <c r="K74" s="24">
        <f t="shared" si="35"/>
        <v>0</v>
      </c>
      <c r="L74" s="24">
        <f t="shared" si="35"/>
        <v>0</v>
      </c>
      <c r="M74" s="24">
        <f t="shared" si="35"/>
        <v>0</v>
      </c>
      <c r="N74" s="24"/>
      <c r="O74" s="24"/>
      <c r="P74" s="39"/>
      <c r="Q74" s="24">
        <f t="shared" si="43"/>
        <v>4</v>
      </c>
      <c r="R74" s="24">
        <f t="shared" si="44"/>
        <v>3</v>
      </c>
      <c r="S74" s="24">
        <f t="shared" si="45"/>
        <v>5</v>
      </c>
      <c r="T74" s="24">
        <f t="shared" si="46"/>
        <v>5</v>
      </c>
      <c r="U74" s="24">
        <f t="shared" si="47"/>
        <v>4</v>
      </c>
      <c r="V74" s="24">
        <f t="shared" si="48"/>
        <v>4</v>
      </c>
      <c r="W74" s="24">
        <f t="shared" si="49"/>
        <v>3</v>
      </c>
    </row>
    <row r="75" spans="1:23">
      <c r="A75" s="14" t="str">
        <f t="shared" si="33"/>
        <v>B15</v>
      </c>
      <c r="B75" s="21">
        <v>15</v>
      </c>
      <c r="C75" s="21">
        <v>7</v>
      </c>
      <c r="D75" s="21">
        <v>2</v>
      </c>
      <c r="E75" s="14"/>
      <c r="G75" s="23">
        <f t="shared" si="35"/>
        <v>0</v>
      </c>
      <c r="H75" s="23">
        <f t="shared" si="35"/>
        <v>1</v>
      </c>
      <c r="I75" s="23">
        <f t="shared" si="35"/>
        <v>0</v>
      </c>
      <c r="J75" s="23">
        <f t="shared" si="35"/>
        <v>0</v>
      </c>
      <c r="K75" s="23">
        <f t="shared" si="35"/>
        <v>0</v>
      </c>
      <c r="L75" s="23">
        <f t="shared" si="35"/>
        <v>0</v>
      </c>
      <c r="M75" s="23">
        <f t="shared" si="35"/>
        <v>1</v>
      </c>
      <c r="N75" s="23"/>
      <c r="O75" s="23"/>
      <c r="Q75" s="23">
        <f t="shared" si="43"/>
        <v>4</v>
      </c>
      <c r="R75" s="23">
        <f t="shared" si="44"/>
        <v>4</v>
      </c>
      <c r="S75" s="23">
        <f t="shared" si="45"/>
        <v>5</v>
      </c>
      <c r="T75" s="23">
        <f t="shared" si="46"/>
        <v>5</v>
      </c>
      <c r="U75" s="23">
        <f t="shared" si="47"/>
        <v>4</v>
      </c>
      <c r="V75" s="23">
        <f t="shared" si="48"/>
        <v>4</v>
      </c>
      <c r="W75" s="23">
        <f t="shared" si="49"/>
        <v>4</v>
      </c>
    </row>
    <row r="76" spans="1:23">
      <c r="A76" s="14" t="str">
        <f t="shared" si="33"/>
        <v>B16</v>
      </c>
      <c r="B76" s="21">
        <v>16</v>
      </c>
      <c r="C76" s="21">
        <v>5</v>
      </c>
      <c r="D76" s="21">
        <v>6</v>
      </c>
      <c r="E76" s="14"/>
      <c r="G76" s="23">
        <f t="shared" si="35"/>
        <v>0</v>
      </c>
      <c r="H76" s="23">
        <f t="shared" si="35"/>
        <v>0</v>
      </c>
      <c r="I76" s="23">
        <f t="shared" si="35"/>
        <v>0</v>
      </c>
      <c r="J76" s="23">
        <f t="shared" si="35"/>
        <v>0</v>
      </c>
      <c r="K76" s="23">
        <f t="shared" si="35"/>
        <v>1</v>
      </c>
      <c r="L76" s="23">
        <f t="shared" si="35"/>
        <v>1</v>
      </c>
      <c r="M76" s="23">
        <f t="shared" si="35"/>
        <v>0</v>
      </c>
      <c r="N76" s="23"/>
      <c r="O76" s="23"/>
      <c r="Q76" s="23">
        <f t="shared" si="43"/>
        <v>4</v>
      </c>
      <c r="R76" s="23">
        <f t="shared" si="44"/>
        <v>4</v>
      </c>
      <c r="S76" s="23">
        <f t="shared" si="45"/>
        <v>5</v>
      </c>
      <c r="T76" s="23">
        <f t="shared" si="46"/>
        <v>5</v>
      </c>
      <c r="U76" s="23">
        <f t="shared" si="47"/>
        <v>5</v>
      </c>
      <c r="V76" s="23">
        <f t="shared" si="48"/>
        <v>5</v>
      </c>
      <c r="W76" s="23">
        <f t="shared" si="49"/>
        <v>4</v>
      </c>
    </row>
    <row r="77" spans="1:23">
      <c r="A77" s="14" t="str">
        <f t="shared" si="33"/>
        <v>B17</v>
      </c>
      <c r="B77" s="21">
        <v>17</v>
      </c>
      <c r="C77" s="21">
        <v>2</v>
      </c>
      <c r="D77" s="21">
        <v>1</v>
      </c>
      <c r="E77" s="14"/>
      <c r="G77" s="23">
        <f t="shared" ref="G77:M81" si="50">IF($C77=G$13,1,IF($D77=G$13,1,0))</f>
        <v>1</v>
      </c>
      <c r="H77" s="23">
        <f t="shared" si="50"/>
        <v>1</v>
      </c>
      <c r="I77" s="23">
        <f t="shared" si="50"/>
        <v>0</v>
      </c>
      <c r="J77" s="23">
        <f t="shared" si="50"/>
        <v>0</v>
      </c>
      <c r="K77" s="23">
        <f t="shared" si="50"/>
        <v>0</v>
      </c>
      <c r="L77" s="23">
        <f t="shared" si="50"/>
        <v>0</v>
      </c>
      <c r="M77" s="23">
        <f t="shared" si="50"/>
        <v>0</v>
      </c>
      <c r="N77" s="23"/>
      <c r="O77" s="23"/>
      <c r="Q77" s="23">
        <f t="shared" si="43"/>
        <v>5</v>
      </c>
      <c r="R77" s="23">
        <f t="shared" si="44"/>
        <v>5</v>
      </c>
      <c r="S77" s="23">
        <f t="shared" si="45"/>
        <v>5</v>
      </c>
      <c r="T77" s="23">
        <f t="shared" si="46"/>
        <v>5</v>
      </c>
      <c r="U77" s="23">
        <f t="shared" si="47"/>
        <v>5</v>
      </c>
      <c r="V77" s="23">
        <f t="shared" si="48"/>
        <v>5</v>
      </c>
      <c r="W77" s="23">
        <f t="shared" si="49"/>
        <v>4</v>
      </c>
    </row>
    <row r="78" spans="1:23">
      <c r="A78" s="14" t="str">
        <f t="shared" si="33"/>
        <v>B18</v>
      </c>
      <c r="B78" s="21">
        <v>18</v>
      </c>
      <c r="C78" s="21">
        <v>3</v>
      </c>
      <c r="D78" s="21">
        <v>7</v>
      </c>
      <c r="E78" s="14"/>
      <c r="G78" s="41">
        <f t="shared" si="50"/>
        <v>0</v>
      </c>
      <c r="H78" s="41">
        <f t="shared" si="50"/>
        <v>0</v>
      </c>
      <c r="I78" s="41">
        <f t="shared" si="50"/>
        <v>1</v>
      </c>
      <c r="J78" s="41">
        <f t="shared" si="50"/>
        <v>0</v>
      </c>
      <c r="K78" s="41">
        <f t="shared" si="50"/>
        <v>0</v>
      </c>
      <c r="L78" s="41">
        <f t="shared" si="50"/>
        <v>0</v>
      </c>
      <c r="M78" s="41">
        <f t="shared" si="50"/>
        <v>1</v>
      </c>
      <c r="N78" s="41"/>
      <c r="O78" s="41"/>
      <c r="P78" s="42"/>
      <c r="Q78" s="41">
        <f t="shared" si="43"/>
        <v>5</v>
      </c>
      <c r="R78" s="41">
        <f t="shared" si="44"/>
        <v>5</v>
      </c>
      <c r="S78" s="41">
        <f t="shared" si="45"/>
        <v>6</v>
      </c>
      <c r="T78" s="41">
        <f t="shared" si="46"/>
        <v>5</v>
      </c>
      <c r="U78" s="41">
        <f t="shared" si="47"/>
        <v>5</v>
      </c>
      <c r="V78" s="41">
        <f t="shared" si="48"/>
        <v>5</v>
      </c>
      <c r="W78" s="41">
        <f t="shared" si="49"/>
        <v>5</v>
      </c>
    </row>
    <row r="79" spans="1:23">
      <c r="A79" s="14" t="str">
        <f t="shared" si="33"/>
        <v>B19</v>
      </c>
      <c r="B79" s="21">
        <v>19</v>
      </c>
      <c r="C79" s="21">
        <v>5</v>
      </c>
      <c r="D79" s="21">
        <v>2</v>
      </c>
      <c r="E79" s="14"/>
      <c r="G79" s="23">
        <f t="shared" si="50"/>
        <v>0</v>
      </c>
      <c r="H79" s="23">
        <f t="shared" si="50"/>
        <v>1</v>
      </c>
      <c r="I79" s="23">
        <f t="shared" si="50"/>
        <v>0</v>
      </c>
      <c r="J79" s="23">
        <f t="shared" si="50"/>
        <v>0</v>
      </c>
      <c r="K79" s="23">
        <f t="shared" si="50"/>
        <v>1</v>
      </c>
      <c r="L79" s="23">
        <f t="shared" si="50"/>
        <v>0</v>
      </c>
      <c r="M79" s="23">
        <f t="shared" si="50"/>
        <v>0</v>
      </c>
      <c r="N79" s="23"/>
      <c r="O79" s="23"/>
      <c r="Q79" s="23">
        <f t="shared" si="43"/>
        <v>5</v>
      </c>
      <c r="R79" s="23">
        <f t="shared" si="44"/>
        <v>6</v>
      </c>
      <c r="S79" s="23">
        <f t="shared" si="45"/>
        <v>6</v>
      </c>
      <c r="T79" s="23">
        <f t="shared" si="46"/>
        <v>5</v>
      </c>
      <c r="U79" s="23">
        <f t="shared" si="47"/>
        <v>6</v>
      </c>
      <c r="V79" s="23">
        <f t="shared" si="48"/>
        <v>5</v>
      </c>
      <c r="W79" s="23">
        <f t="shared" si="49"/>
        <v>5</v>
      </c>
    </row>
    <row r="80" spans="1:23">
      <c r="A80" s="14" t="str">
        <f t="shared" si="33"/>
        <v>B20</v>
      </c>
      <c r="B80" s="21">
        <v>20</v>
      </c>
      <c r="C80" s="21">
        <v>6</v>
      </c>
      <c r="D80" s="21">
        <v>4</v>
      </c>
      <c r="E80" s="14"/>
      <c r="G80" s="41">
        <f t="shared" si="50"/>
        <v>0</v>
      </c>
      <c r="H80" s="41">
        <f t="shared" si="50"/>
        <v>0</v>
      </c>
      <c r="I80" s="41">
        <f t="shared" si="50"/>
        <v>0</v>
      </c>
      <c r="J80" s="41">
        <f t="shared" si="50"/>
        <v>1</v>
      </c>
      <c r="K80" s="41">
        <f t="shared" si="50"/>
        <v>0</v>
      </c>
      <c r="L80" s="41">
        <f t="shared" si="50"/>
        <v>1</v>
      </c>
      <c r="M80" s="41">
        <f t="shared" si="50"/>
        <v>0</v>
      </c>
      <c r="N80" s="41"/>
      <c r="O80" s="41"/>
      <c r="P80" s="42"/>
      <c r="Q80" s="41">
        <f t="shared" si="43"/>
        <v>5</v>
      </c>
      <c r="R80" s="41">
        <f t="shared" si="44"/>
        <v>6</v>
      </c>
      <c r="S80" s="41">
        <f t="shared" si="45"/>
        <v>6</v>
      </c>
      <c r="T80" s="41">
        <f t="shared" si="46"/>
        <v>6</v>
      </c>
      <c r="U80" s="41">
        <f t="shared" si="47"/>
        <v>6</v>
      </c>
      <c r="V80" s="41">
        <f t="shared" si="48"/>
        <v>6</v>
      </c>
      <c r="W80" s="41">
        <f t="shared" si="49"/>
        <v>5</v>
      </c>
    </row>
    <row r="81" spans="1:23">
      <c r="A81" s="14" t="str">
        <f t="shared" si="33"/>
        <v>B21</v>
      </c>
      <c r="B81" s="21">
        <v>21</v>
      </c>
      <c r="C81" s="21">
        <v>7</v>
      </c>
      <c r="D81" s="21">
        <v>1</v>
      </c>
      <c r="E81" s="14"/>
      <c r="G81" s="41">
        <f t="shared" si="50"/>
        <v>1</v>
      </c>
      <c r="H81" s="41">
        <f t="shared" si="50"/>
        <v>0</v>
      </c>
      <c r="I81" s="41">
        <f t="shared" si="50"/>
        <v>0</v>
      </c>
      <c r="J81" s="41">
        <f t="shared" si="50"/>
        <v>0</v>
      </c>
      <c r="K81" s="41">
        <f t="shared" si="50"/>
        <v>0</v>
      </c>
      <c r="L81" s="41">
        <f t="shared" si="50"/>
        <v>0</v>
      </c>
      <c r="M81" s="41">
        <f t="shared" si="50"/>
        <v>1</v>
      </c>
      <c r="N81" s="41"/>
      <c r="O81" s="41"/>
      <c r="P81" s="42"/>
      <c r="Q81" s="41">
        <f t="shared" si="43"/>
        <v>6</v>
      </c>
      <c r="R81" s="41">
        <f t="shared" si="44"/>
        <v>6</v>
      </c>
      <c r="S81" s="41">
        <f t="shared" si="45"/>
        <v>6</v>
      </c>
      <c r="T81" s="41">
        <f t="shared" si="46"/>
        <v>6</v>
      </c>
      <c r="U81" s="41">
        <f t="shared" si="47"/>
        <v>6</v>
      </c>
      <c r="V81" s="41">
        <f t="shared" si="48"/>
        <v>6</v>
      </c>
      <c r="W81" s="41">
        <f t="shared" si="49"/>
        <v>6</v>
      </c>
    </row>
    <row r="82" spans="1:23">
      <c r="A82" s="14">
        <f t="shared" si="33"/>
        <v>0</v>
      </c>
      <c r="E82" s="14"/>
    </row>
    <row r="83" spans="1:23">
      <c r="A83" s="14">
        <f t="shared" si="33"/>
        <v>0</v>
      </c>
      <c r="E83" s="14"/>
    </row>
    <row r="84" spans="1:23">
      <c r="A84" s="14">
        <f t="shared" si="33"/>
        <v>0</v>
      </c>
      <c r="E84" s="14"/>
    </row>
    <row r="85" spans="1:23">
      <c r="A85" s="14">
        <f t="shared" si="33"/>
        <v>0</v>
      </c>
      <c r="E85" s="14"/>
    </row>
    <row r="86" spans="1:23">
      <c r="A86" s="14">
        <f t="shared" si="33"/>
        <v>0</v>
      </c>
      <c r="E86" s="14"/>
    </row>
    <row r="87" spans="1:23">
      <c r="A87" s="14">
        <f t="shared" si="33"/>
        <v>0</v>
      </c>
      <c r="E87" s="14"/>
    </row>
    <row r="88" spans="1:23">
      <c r="A88" s="14">
        <f t="shared" si="33"/>
        <v>0</v>
      </c>
      <c r="E88" s="14"/>
    </row>
    <row r="89" spans="1:23">
      <c r="A89" s="14">
        <f t="shared" si="33"/>
        <v>0</v>
      </c>
      <c r="E89" s="14"/>
    </row>
    <row r="90" spans="1:23">
      <c r="A90" s="14">
        <f t="shared" si="33"/>
        <v>0</v>
      </c>
      <c r="E90" s="14"/>
    </row>
    <row r="91" spans="1:23">
      <c r="A91" s="14">
        <f t="shared" si="33"/>
        <v>0</v>
      </c>
      <c r="E91" s="14"/>
    </row>
    <row r="92" spans="1:23">
      <c r="A92" s="14">
        <f t="shared" si="33"/>
        <v>0</v>
      </c>
      <c r="E92" s="14"/>
    </row>
    <row r="93" spans="1:23">
      <c r="A93" s="14">
        <f t="shared" si="33"/>
        <v>0</v>
      </c>
      <c r="E93" s="14"/>
    </row>
    <row r="94" spans="1:23">
      <c r="A94" s="14">
        <f t="shared" si="33"/>
        <v>0</v>
      </c>
      <c r="E94" s="14"/>
    </row>
    <row r="95" spans="1:23">
      <c r="A95" s="14">
        <f t="shared" si="33"/>
        <v>0</v>
      </c>
      <c r="E95" s="14"/>
    </row>
    <row r="96" spans="1:23">
      <c r="A96" s="14">
        <f t="shared" si="33"/>
        <v>0</v>
      </c>
      <c r="E96" s="14"/>
    </row>
    <row r="97" spans="1:5">
      <c r="A97" s="14">
        <f t="shared" si="33"/>
        <v>0</v>
      </c>
      <c r="E97" s="14"/>
    </row>
    <row r="98" spans="1:5">
      <c r="A98" s="14">
        <f t="shared" si="33"/>
        <v>0</v>
      </c>
      <c r="E98" s="14"/>
    </row>
    <row r="99" spans="1:5">
      <c r="A99" s="14">
        <f t="shared" si="33"/>
        <v>0</v>
      </c>
      <c r="E99" s="14"/>
    </row>
    <row r="100" spans="1:5">
      <c r="A100" s="14">
        <f t="shared" si="33"/>
        <v>0</v>
      </c>
      <c r="E100" s="14"/>
    </row>
    <row r="101" spans="1:5">
      <c r="A101" s="14">
        <f t="shared" si="33"/>
        <v>0</v>
      </c>
      <c r="E101" s="14"/>
    </row>
    <row r="102" spans="1:5">
      <c r="A102" s="14">
        <f t="shared" si="33"/>
        <v>0</v>
      </c>
      <c r="E102" s="14"/>
    </row>
    <row r="103" spans="1:5">
      <c r="A103" s="14">
        <f t="shared" si="33"/>
        <v>0</v>
      </c>
      <c r="E103" s="14"/>
    </row>
    <row r="104" spans="1:5">
      <c r="A104" s="14">
        <f t="shared" si="33"/>
        <v>0</v>
      </c>
      <c r="E104" s="14"/>
    </row>
    <row r="105" spans="1:5">
      <c r="A105" s="14">
        <f t="shared" si="33"/>
        <v>0</v>
      </c>
      <c r="E105" s="14"/>
    </row>
    <row r="106" spans="1:5">
      <c r="A106" s="14">
        <f t="shared" si="33"/>
        <v>0</v>
      </c>
      <c r="E106" s="14"/>
    </row>
    <row r="107" spans="1:5">
      <c r="A107" s="14">
        <f t="shared" si="33"/>
        <v>0</v>
      </c>
      <c r="E107" s="14"/>
    </row>
    <row r="108" spans="1:5">
      <c r="A108" s="14">
        <f t="shared" si="33"/>
        <v>0</v>
      </c>
      <c r="E108" s="14"/>
    </row>
    <row r="109" spans="1:5">
      <c r="A109" s="14">
        <f t="shared" si="33"/>
        <v>0</v>
      </c>
      <c r="E109" s="14"/>
    </row>
    <row r="110" spans="1:5">
      <c r="A110" s="14">
        <f t="shared" si="33"/>
        <v>0</v>
      </c>
      <c r="E110" s="14"/>
    </row>
    <row r="111" spans="1:5">
      <c r="A111" s="14">
        <f t="shared" si="33"/>
        <v>0</v>
      </c>
      <c r="E111" s="14"/>
    </row>
    <row r="112" spans="1:5">
      <c r="A112" s="14">
        <f t="shared" si="33"/>
        <v>0</v>
      </c>
      <c r="E112" s="14"/>
    </row>
    <row r="113" spans="1:5">
      <c r="A113" s="14">
        <f t="shared" si="33"/>
        <v>0</v>
      </c>
      <c r="E113" s="14"/>
    </row>
    <row r="114" spans="1:5">
      <c r="A114" s="14">
        <f t="shared" si="33"/>
        <v>0</v>
      </c>
      <c r="E114" s="14"/>
    </row>
    <row r="115" spans="1:5">
      <c r="A115" s="14">
        <f t="shared" ref="A115:A126" si="51">IF(B115=0,C115,LEFT(A114,1)&amp;TEXT(B115,0))</f>
        <v>0</v>
      </c>
      <c r="E115" s="14"/>
    </row>
    <row r="116" spans="1:5">
      <c r="A116" s="14">
        <f t="shared" si="51"/>
        <v>0</v>
      </c>
      <c r="E116" s="14"/>
    </row>
    <row r="117" spans="1:5">
      <c r="A117" s="14">
        <f t="shared" si="51"/>
        <v>0</v>
      </c>
      <c r="E117" s="14"/>
    </row>
    <row r="118" spans="1:5">
      <c r="A118" s="14">
        <f t="shared" si="51"/>
        <v>0</v>
      </c>
      <c r="E118" s="14"/>
    </row>
    <row r="119" spans="1:5">
      <c r="A119" s="14">
        <f t="shared" si="51"/>
        <v>0</v>
      </c>
      <c r="E119" s="14"/>
    </row>
    <row r="120" spans="1:5">
      <c r="A120" s="14">
        <f t="shared" si="51"/>
        <v>0</v>
      </c>
      <c r="E120" s="14"/>
    </row>
    <row r="121" spans="1:5">
      <c r="A121" s="14">
        <f t="shared" si="51"/>
        <v>0</v>
      </c>
      <c r="E121" s="14"/>
    </row>
    <row r="122" spans="1:5">
      <c r="A122" s="14">
        <f t="shared" si="51"/>
        <v>0</v>
      </c>
      <c r="E122" s="14"/>
    </row>
    <row r="123" spans="1:5">
      <c r="A123" s="14">
        <f t="shared" si="51"/>
        <v>0</v>
      </c>
      <c r="E123" s="14"/>
    </row>
    <row r="124" spans="1:5">
      <c r="A124" s="14">
        <f t="shared" si="51"/>
        <v>0</v>
      </c>
      <c r="E124" s="14"/>
    </row>
    <row r="125" spans="1:5">
      <c r="A125" s="14">
        <f t="shared" si="51"/>
        <v>0</v>
      </c>
      <c r="E125" s="14"/>
    </row>
    <row r="126" spans="1:5">
      <c r="A126" s="14">
        <f t="shared" si="51"/>
        <v>0</v>
      </c>
      <c r="E126" s="14"/>
    </row>
    <row r="127" spans="1:5">
      <c r="E127" s="14"/>
    </row>
    <row r="128" spans="1:5">
      <c r="E128" s="14"/>
    </row>
    <row r="129" spans="5:5">
      <c r="E129" s="14"/>
    </row>
    <row r="130" spans="5:5">
      <c r="E130" s="14"/>
    </row>
    <row r="131" spans="5:5">
      <c r="E131" s="14"/>
    </row>
    <row r="132" spans="5:5">
      <c r="E132" s="14"/>
    </row>
    <row r="133" spans="5:5">
      <c r="E133" s="14"/>
    </row>
    <row r="134" spans="5:5">
      <c r="E134" s="14"/>
    </row>
    <row r="135" spans="5:5">
      <c r="E135" s="14"/>
    </row>
    <row r="136" spans="5:5">
      <c r="E136" s="14"/>
    </row>
    <row r="137" spans="5:5">
      <c r="E137" s="14"/>
    </row>
    <row r="138" spans="5:5">
      <c r="E138" s="14"/>
    </row>
    <row r="139" spans="5:5">
      <c r="E139" s="14"/>
    </row>
    <row r="140" spans="5:5">
      <c r="E140" s="14"/>
    </row>
    <row r="141" spans="5:5">
      <c r="E141" s="14"/>
    </row>
    <row r="142" spans="5:5">
      <c r="E142" s="14"/>
    </row>
    <row r="143" spans="5:5">
      <c r="E143" s="14"/>
    </row>
    <row r="144" spans="5:5">
      <c r="E144" s="14"/>
    </row>
    <row r="145" spans="5:5">
      <c r="E145" s="14"/>
    </row>
    <row r="146" spans="5:5">
      <c r="E146" s="14"/>
    </row>
    <row r="147" spans="5:5">
      <c r="E147" s="14"/>
    </row>
    <row r="148" spans="5:5">
      <c r="E148" s="14"/>
    </row>
    <row r="149" spans="5:5">
      <c r="E149" s="14"/>
    </row>
    <row r="150" spans="5:5">
      <c r="E150" s="14"/>
    </row>
    <row r="151" spans="5:5">
      <c r="E151" s="14"/>
    </row>
    <row r="152" spans="5:5">
      <c r="E152" s="14"/>
    </row>
    <row r="153" spans="5:5">
      <c r="E153" s="14"/>
    </row>
  </sheetData>
  <mergeCells count="5">
    <mergeCell ref="B1:D1"/>
    <mergeCell ref="C13:D13"/>
    <mergeCell ref="C14:D14"/>
    <mergeCell ref="C37:D37"/>
    <mergeCell ref="C60:D60"/>
  </mergeCells>
  <conditionalFormatting sqref="G15:O35">
    <cfRule type="cellIs" dxfId="6" priority="3" operator="equal">
      <formula>1</formula>
    </cfRule>
  </conditionalFormatting>
  <conditionalFormatting sqref="G38:O58">
    <cfRule type="cellIs" dxfId="5" priority="2" operator="equal">
      <formula>1</formula>
    </cfRule>
  </conditionalFormatting>
  <conditionalFormatting sqref="G61:O81">
    <cfRule type="cellIs" dxfId="4" priority="1" operator="equal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6"/>
  <sheetViews>
    <sheetView tabSelected="1" workbookViewId="0">
      <pane ySplit="9" topLeftCell="A10" activePane="bottomLeft" state="frozen"/>
      <selection pane="bottomLeft" activeCell="F11" sqref="F11"/>
    </sheetView>
  </sheetViews>
  <sheetFormatPr defaultRowHeight="12.75"/>
  <cols>
    <col min="1" max="1" width="6" customWidth="1"/>
    <col min="2" max="3" width="7.42578125" customWidth="1"/>
    <col min="4" max="4" width="5.5703125" style="21" customWidth="1"/>
    <col min="5" max="5" width="6.42578125" style="21" customWidth="1"/>
    <col min="6" max="6" width="21.7109375" customWidth="1"/>
    <col min="7" max="11" width="5.7109375" customWidth="1"/>
    <col min="12" max="12" width="10" customWidth="1"/>
    <col min="13" max="15" width="7.140625" customWidth="1"/>
    <col min="16" max="16" width="5" hidden="1" customWidth="1"/>
    <col min="17" max="17" width="5" style="21" hidden="1" customWidth="1"/>
    <col min="18" max="52" width="5" hidden="1" customWidth="1"/>
  </cols>
  <sheetData>
    <row r="1" spans="1:52">
      <c r="D1" s="2"/>
      <c r="E1" s="1" t="s">
        <v>3</v>
      </c>
      <c r="G1" s="21" t="s">
        <v>9</v>
      </c>
      <c r="H1" s="21" t="s">
        <v>10</v>
      </c>
      <c r="I1" s="21" t="s">
        <v>11</v>
      </c>
      <c r="J1" s="21" t="s">
        <v>12</v>
      </c>
      <c r="K1" t="s">
        <v>1</v>
      </c>
      <c r="L1" s="21" t="s">
        <v>7</v>
      </c>
      <c r="M1" s="50" t="s">
        <v>82</v>
      </c>
      <c r="N1" s="50"/>
      <c r="O1" t="s">
        <v>0</v>
      </c>
    </row>
    <row r="2" spans="1:52">
      <c r="E2" s="16">
        <f>'T7'!B12</f>
        <v>1</v>
      </c>
      <c r="F2" s="25" t="str">
        <f>'T7'!C12</f>
        <v>Trenčín</v>
      </c>
      <c r="G2" s="16">
        <f>'T7'!D12</f>
        <v>0</v>
      </c>
      <c r="H2" s="16">
        <f>'T7'!E12</f>
        <v>0</v>
      </c>
      <c r="I2" s="16">
        <f>'T7'!F12</f>
        <v>0</v>
      </c>
      <c r="J2" s="16">
        <f>'T7'!G12</f>
        <v>0</v>
      </c>
      <c r="K2" s="16">
        <f>'T7'!H12</f>
        <v>0</v>
      </c>
      <c r="L2" s="16" t="str">
        <f>'T7'!I12</f>
        <v>0:0</v>
      </c>
      <c r="M2" s="50"/>
      <c r="N2" s="50"/>
      <c r="P2" s="17">
        <f>M4/60/24</f>
        <v>3.125E-2</v>
      </c>
    </row>
    <row r="3" spans="1:52">
      <c r="E3" s="16">
        <f>'T7'!B13</f>
        <v>2</v>
      </c>
      <c r="F3" s="25" t="str">
        <f>'T7'!C13</f>
        <v>Zlín B</v>
      </c>
      <c r="G3" s="16">
        <f>'T7'!D13</f>
        <v>0</v>
      </c>
      <c r="H3" s="16">
        <f>'T7'!E13</f>
        <v>0</v>
      </c>
      <c r="I3" s="16">
        <f>'T7'!F13</f>
        <v>0</v>
      </c>
      <c r="J3" s="16">
        <f>'T7'!G13</f>
        <v>0</v>
      </c>
      <c r="K3" s="16">
        <f>'T7'!H13</f>
        <v>0</v>
      </c>
      <c r="L3" s="16" t="str">
        <f>'T7'!I13</f>
        <v>0:0</v>
      </c>
      <c r="M3" s="51"/>
      <c r="N3" s="51"/>
      <c r="P3" s="17"/>
    </row>
    <row r="4" spans="1:52">
      <c r="E4" s="16">
        <f>'T7'!B14</f>
        <v>3</v>
      </c>
      <c r="F4" s="25" t="str">
        <f>'T7'!C14</f>
        <v>Slavia B</v>
      </c>
      <c r="G4" s="16">
        <f>'T7'!D14</f>
        <v>0</v>
      </c>
      <c r="H4" s="16">
        <f>'T7'!E14</f>
        <v>0</v>
      </c>
      <c r="I4" s="16">
        <f>'T7'!F14</f>
        <v>0</v>
      </c>
      <c r="J4" s="16">
        <f>'T7'!G14</f>
        <v>0</v>
      </c>
      <c r="K4" s="16">
        <f>'T7'!H14</f>
        <v>0</v>
      </c>
      <c r="L4" s="16" t="str">
        <f>'T7'!I14</f>
        <v>0:0</v>
      </c>
      <c r="M4" s="52">
        <v>45</v>
      </c>
      <c r="N4" s="53"/>
    </row>
    <row r="5" spans="1:52">
      <c r="E5" s="16">
        <f>'T7'!B15</f>
        <v>4</v>
      </c>
      <c r="F5" s="25" t="str">
        <f>'T7'!C15</f>
        <v>Slavia A</v>
      </c>
      <c r="G5" s="16">
        <f>'T7'!D15</f>
        <v>0</v>
      </c>
      <c r="H5" s="16">
        <f>'T7'!E15</f>
        <v>0</v>
      </c>
      <c r="I5" s="16">
        <f>'T7'!F15</f>
        <v>0</v>
      </c>
      <c r="J5" s="16">
        <f>'T7'!G15</f>
        <v>0</v>
      </c>
      <c r="K5" s="16">
        <f>'T7'!H15</f>
        <v>0</v>
      </c>
      <c r="L5" s="16" t="str">
        <f>'T7'!I15</f>
        <v>0:0</v>
      </c>
      <c r="M5" s="50" t="s">
        <v>34</v>
      </c>
      <c r="N5" s="50"/>
      <c r="P5" s="17">
        <f>M7/60/24</f>
        <v>3.472222222222222E-3</v>
      </c>
    </row>
    <row r="6" spans="1:52">
      <c r="E6" s="16">
        <f>'T7'!B16</f>
        <v>5</v>
      </c>
      <c r="F6" s="25" t="str">
        <f>'T7'!C16</f>
        <v>Bytča</v>
      </c>
      <c r="G6" s="16">
        <f>'T7'!D16</f>
        <v>0</v>
      </c>
      <c r="H6" s="16">
        <f>'T7'!E16</f>
        <v>0</v>
      </c>
      <c r="I6" s="16">
        <f>'T7'!F16</f>
        <v>0</v>
      </c>
      <c r="J6" s="16">
        <f>'T7'!G16</f>
        <v>0</v>
      </c>
      <c r="K6" s="16">
        <f>'T7'!H16</f>
        <v>0</v>
      </c>
      <c r="L6" s="16" t="str">
        <f>'T7'!I16</f>
        <v>0:0</v>
      </c>
      <c r="M6" s="51"/>
      <c r="N6" s="51"/>
      <c r="P6" s="17"/>
    </row>
    <row r="7" spans="1:52">
      <c r="E7" s="16">
        <f>'T7'!B17</f>
        <v>6</v>
      </c>
      <c r="F7" s="25" t="str">
        <f>'T7'!C17</f>
        <v>Zlín A</v>
      </c>
      <c r="G7" s="16">
        <f>'T7'!D17</f>
        <v>0</v>
      </c>
      <c r="H7" s="16">
        <f>'T7'!E17</f>
        <v>0</v>
      </c>
      <c r="I7" s="16">
        <f>'T7'!F17</f>
        <v>0</v>
      </c>
      <c r="J7" s="16">
        <f>'T7'!G17</f>
        <v>0</v>
      </c>
      <c r="K7" s="16">
        <f>'T7'!H17</f>
        <v>0</v>
      </c>
      <c r="L7" s="16" t="str">
        <f>'T7'!I17</f>
        <v>0:0</v>
      </c>
      <c r="M7" s="52">
        <v>5</v>
      </c>
      <c r="N7" s="53"/>
    </row>
    <row r="8" spans="1:52">
      <c r="E8" s="16">
        <f>'T7'!B18</f>
        <v>7</v>
      </c>
      <c r="F8" s="25" t="str">
        <f>'T7'!C18</f>
        <v>Nitra</v>
      </c>
      <c r="G8" s="16">
        <f>'T7'!D18</f>
        <v>0</v>
      </c>
      <c r="H8" s="16">
        <f>'T7'!E18</f>
        <v>0</v>
      </c>
      <c r="I8" s="16">
        <f>'T7'!F18</f>
        <v>0</v>
      </c>
      <c r="J8" s="16">
        <f>'T7'!G18</f>
        <v>0</v>
      </c>
      <c r="K8" s="16">
        <f>'T7'!H18</f>
        <v>0</v>
      </c>
      <c r="L8" s="16" t="str">
        <f>'T7'!I18</f>
        <v>0:0</v>
      </c>
    </row>
    <row r="9" spans="1:52">
      <c r="E9" s="26"/>
      <c r="F9" s="27"/>
      <c r="G9" s="26"/>
      <c r="H9" s="26"/>
      <c r="I9" s="26"/>
      <c r="J9" s="26"/>
      <c r="K9" s="26"/>
      <c r="L9" s="26"/>
    </row>
    <row r="10" spans="1:52">
      <c r="E10" s="26"/>
      <c r="F10" s="27"/>
      <c r="G10" s="26"/>
      <c r="H10" s="26"/>
      <c r="I10" s="26"/>
      <c r="J10" s="26"/>
      <c r="K10" s="26"/>
      <c r="L10" s="26"/>
    </row>
    <row r="11" spans="1:52">
      <c r="B11" s="46" t="s">
        <v>35</v>
      </c>
      <c r="C11" s="46"/>
      <c r="E11" s="28"/>
      <c r="F11" s="29"/>
      <c r="G11" s="28"/>
      <c r="H11" s="28"/>
      <c r="I11" s="28"/>
      <c r="J11" s="28"/>
      <c r="K11" s="28"/>
      <c r="L11" s="28"/>
      <c r="M11" s="30"/>
      <c r="N11" s="30"/>
    </row>
    <row r="12" spans="1:52" ht="12.75" customHeight="1">
      <c r="B12" s="31" t="s">
        <v>36</v>
      </c>
      <c r="C12" s="31" t="s">
        <v>37</v>
      </c>
      <c r="D12" s="21" t="s">
        <v>38</v>
      </c>
      <c r="E12" s="21" t="s">
        <v>39</v>
      </c>
      <c r="L12" s="21" t="s">
        <v>40</v>
      </c>
      <c r="M12" s="21"/>
      <c r="N12" s="21"/>
      <c r="Q12" s="21" t="s">
        <v>41</v>
      </c>
      <c r="R12" s="21" t="s">
        <v>42</v>
      </c>
      <c r="S12" s="21" t="s">
        <v>43</v>
      </c>
      <c r="T12" s="21" t="s">
        <v>44</v>
      </c>
      <c r="U12" s="21" t="s">
        <v>45</v>
      </c>
      <c r="V12" s="21" t="s">
        <v>46</v>
      </c>
      <c r="W12" s="21" t="s">
        <v>47</v>
      </c>
      <c r="X12" s="21" t="s">
        <v>48</v>
      </c>
      <c r="Y12" s="21" t="s">
        <v>49</v>
      </c>
      <c r="Z12" s="21" t="s">
        <v>50</v>
      </c>
      <c r="AA12" s="21" t="s">
        <v>51</v>
      </c>
      <c r="AB12" s="21" t="s">
        <v>52</v>
      </c>
      <c r="AC12" s="21" t="s">
        <v>53</v>
      </c>
      <c r="AD12" s="21" t="s">
        <v>54</v>
      </c>
      <c r="AE12" s="21" t="s">
        <v>55</v>
      </c>
      <c r="AF12" s="21" t="s">
        <v>61</v>
      </c>
      <c r="AG12" s="21" t="s">
        <v>62</v>
      </c>
      <c r="AH12" s="21" t="s">
        <v>63</v>
      </c>
      <c r="AI12" s="21" t="s">
        <v>64</v>
      </c>
      <c r="AJ12" s="21" t="s">
        <v>65</v>
      </c>
      <c r="AK12" s="21" t="s">
        <v>66</v>
      </c>
      <c r="AL12" s="21" t="s">
        <v>67</v>
      </c>
      <c r="AM12" s="21" t="s">
        <v>68</v>
      </c>
      <c r="AN12" s="21" t="s">
        <v>69</v>
      </c>
      <c r="AO12" s="21" t="s">
        <v>70</v>
      </c>
      <c r="AP12" s="21" t="s">
        <v>71</v>
      </c>
      <c r="AQ12" s="21" t="s">
        <v>72</v>
      </c>
      <c r="AR12" s="21" t="s">
        <v>73</v>
      </c>
      <c r="AS12" s="21" t="s">
        <v>74</v>
      </c>
      <c r="AT12" s="21" t="s">
        <v>75</v>
      </c>
      <c r="AU12" s="21" t="s">
        <v>76</v>
      </c>
      <c r="AV12" s="21" t="s">
        <v>77</v>
      </c>
      <c r="AW12" s="21" t="s">
        <v>78</v>
      </c>
      <c r="AX12" s="21" t="s">
        <v>79</v>
      </c>
      <c r="AY12" s="21" t="s">
        <v>80</v>
      </c>
      <c r="AZ12" s="21" t="s">
        <v>81</v>
      </c>
    </row>
    <row r="13" spans="1:52">
      <c r="A13" s="21" t="s">
        <v>94</v>
      </c>
      <c r="B13" s="32">
        <v>0.35416666666666669</v>
      </c>
      <c r="C13" s="33">
        <f>IF(F13=0,B13,IF(G13=0,B13,B13+$P$2))</f>
        <v>0.38541666666666669</v>
      </c>
      <c r="D13" s="21">
        <v>1</v>
      </c>
      <c r="E13" s="11" t="s">
        <v>41</v>
      </c>
      <c r="F13" t="str">
        <f>VLOOKUP(E13,'T7'!$A$21:$H$60,3,0)</f>
        <v>Zlín B</v>
      </c>
      <c r="G13" s="48" t="str">
        <f>VLOOKUP(E13,'T7'!$A$21:$H$60,4,0)</f>
        <v>Slavia A</v>
      </c>
      <c r="H13" s="48"/>
      <c r="I13" s="48"/>
      <c r="J13" s="48"/>
      <c r="K13" s="49"/>
      <c r="L13" s="11"/>
      <c r="M13" s="30" t="e">
        <f>SEARCH($O$1,L13)</f>
        <v>#VALUE!</v>
      </c>
      <c r="N13" s="30">
        <f t="shared" ref="N13:N32" si="0">IF(TYPE(M13)=1,VALUE(LEFT(L13,(M13-1))),0)</f>
        <v>0</v>
      </c>
      <c r="O13" s="30">
        <f t="shared" ref="O13:O32" si="1">IF(TYPE(M13)=1,VALUE(RIGHT(L13,LEN(L13)-M13)),0)</f>
        <v>0</v>
      </c>
      <c r="P13" s="21">
        <f>SUM(Q13:Q33)</f>
        <v>1</v>
      </c>
      <c r="Q13" s="21">
        <f t="shared" ref="Q13:Q33" si="2">IF($E13=Q$12,1,0)</f>
        <v>1</v>
      </c>
      <c r="R13" s="21">
        <f t="shared" ref="R13:AZ20" si="3">IF($E13=R$12,1,0)</f>
        <v>0</v>
      </c>
      <c r="S13" s="21">
        <f t="shared" si="3"/>
        <v>0</v>
      </c>
      <c r="T13" s="21">
        <f t="shared" si="3"/>
        <v>0</v>
      </c>
      <c r="U13" s="21">
        <f t="shared" si="3"/>
        <v>0</v>
      </c>
      <c r="V13" s="21">
        <f t="shared" si="3"/>
        <v>0</v>
      </c>
      <c r="W13" s="21">
        <f t="shared" si="3"/>
        <v>0</v>
      </c>
      <c r="X13" s="21">
        <f t="shared" si="3"/>
        <v>0</v>
      </c>
      <c r="Y13" s="21">
        <f t="shared" si="3"/>
        <v>0</v>
      </c>
      <c r="Z13" s="21">
        <f t="shared" si="3"/>
        <v>0</v>
      </c>
      <c r="AA13" s="21">
        <f t="shared" si="3"/>
        <v>0</v>
      </c>
      <c r="AB13" s="21">
        <f t="shared" si="3"/>
        <v>0</v>
      </c>
      <c r="AC13" s="21">
        <f t="shared" si="3"/>
        <v>0</v>
      </c>
      <c r="AD13" s="21">
        <f t="shared" si="3"/>
        <v>0</v>
      </c>
      <c r="AE13" s="21">
        <f t="shared" si="3"/>
        <v>0</v>
      </c>
      <c r="AF13" s="21">
        <f t="shared" si="3"/>
        <v>0</v>
      </c>
      <c r="AG13" s="21">
        <f t="shared" si="3"/>
        <v>0</v>
      </c>
      <c r="AH13" s="21">
        <f t="shared" si="3"/>
        <v>0</v>
      </c>
      <c r="AI13" s="21">
        <f t="shared" si="3"/>
        <v>0</v>
      </c>
      <c r="AJ13" s="21">
        <f t="shared" si="3"/>
        <v>0</v>
      </c>
      <c r="AK13" s="21">
        <f t="shared" si="3"/>
        <v>0</v>
      </c>
      <c r="AL13" s="21">
        <f t="shared" si="3"/>
        <v>0</v>
      </c>
      <c r="AM13" s="21">
        <f t="shared" si="3"/>
        <v>0</v>
      </c>
      <c r="AN13" s="21">
        <f t="shared" si="3"/>
        <v>0</v>
      </c>
      <c r="AO13" s="21">
        <f t="shared" si="3"/>
        <v>0</v>
      </c>
      <c r="AP13" s="21">
        <f t="shared" si="3"/>
        <v>0</v>
      </c>
      <c r="AQ13" s="21">
        <f t="shared" si="3"/>
        <v>0</v>
      </c>
      <c r="AR13" s="21">
        <f t="shared" si="3"/>
        <v>0</v>
      </c>
      <c r="AS13" s="21">
        <f t="shared" si="3"/>
        <v>0</v>
      </c>
      <c r="AT13" s="21">
        <f t="shared" si="3"/>
        <v>0</v>
      </c>
      <c r="AU13" s="21">
        <f t="shared" si="3"/>
        <v>0</v>
      </c>
      <c r="AV13" s="21">
        <f t="shared" si="3"/>
        <v>0</v>
      </c>
      <c r="AW13" s="21">
        <f t="shared" si="3"/>
        <v>0</v>
      </c>
      <c r="AX13" s="21">
        <f t="shared" si="3"/>
        <v>0</v>
      </c>
      <c r="AY13" s="21">
        <f t="shared" si="3"/>
        <v>0</v>
      </c>
      <c r="AZ13" s="21">
        <f t="shared" si="3"/>
        <v>0</v>
      </c>
    </row>
    <row r="14" spans="1:52">
      <c r="A14" s="21" t="str">
        <f>IF(B14&lt;B13,"So",A13)</f>
        <v>So</v>
      </c>
      <c r="B14" s="32">
        <f>IF(F14=0,B13,IF(G14=0,B13,B13+$P$2+$P$5))</f>
        <v>0.3888888888888889</v>
      </c>
      <c r="C14" s="33">
        <f t="shared" ref="C14" si="4">IF(F14=0,B14,IF(G14=0,B14,B14+$P$2))</f>
        <v>0.4201388888888889</v>
      </c>
      <c r="D14" s="21">
        <v>2</v>
      </c>
      <c r="E14" s="11" t="s">
        <v>42</v>
      </c>
      <c r="F14" t="str">
        <f>VLOOKUP(E14,'T7'!$A$21:$H$60,3,0)</f>
        <v>Trenčín</v>
      </c>
      <c r="G14" s="48" t="str">
        <f>VLOOKUP(E14,'T7'!$A$21:$H$60,4,0)</f>
        <v>Slavia B</v>
      </c>
      <c r="H14" s="48"/>
      <c r="I14" s="48"/>
      <c r="J14" s="48"/>
      <c r="K14" s="49"/>
      <c r="L14" s="11"/>
      <c r="M14" s="30" t="e">
        <f t="shared" ref="M14:M33" si="5">SEARCH($O$1,L14)</f>
        <v>#VALUE!</v>
      </c>
      <c r="N14" s="30">
        <f t="shared" si="0"/>
        <v>0</v>
      </c>
      <c r="O14" s="30">
        <f t="shared" si="1"/>
        <v>0</v>
      </c>
      <c r="P14" s="21">
        <f>SUM(R13:R33)</f>
        <v>1</v>
      </c>
      <c r="Q14" s="21">
        <f t="shared" si="2"/>
        <v>0</v>
      </c>
      <c r="R14" s="21">
        <f t="shared" ref="R14:AF14" si="6">IF($E14=R$12,1,0)</f>
        <v>1</v>
      </c>
      <c r="S14" s="21">
        <f t="shared" si="6"/>
        <v>0</v>
      </c>
      <c r="T14" s="21">
        <f t="shared" si="6"/>
        <v>0</v>
      </c>
      <c r="U14" s="21">
        <f t="shared" si="6"/>
        <v>0</v>
      </c>
      <c r="V14" s="21">
        <f t="shared" si="6"/>
        <v>0</v>
      </c>
      <c r="W14" s="21">
        <f t="shared" si="6"/>
        <v>0</v>
      </c>
      <c r="X14" s="21">
        <f t="shared" si="6"/>
        <v>0</v>
      </c>
      <c r="Y14" s="21">
        <f t="shared" si="6"/>
        <v>0</v>
      </c>
      <c r="Z14" s="21">
        <f t="shared" si="6"/>
        <v>0</v>
      </c>
      <c r="AA14" s="21">
        <f t="shared" si="6"/>
        <v>0</v>
      </c>
      <c r="AB14" s="21">
        <f t="shared" si="6"/>
        <v>0</v>
      </c>
      <c r="AC14" s="21">
        <f t="shared" si="6"/>
        <v>0</v>
      </c>
      <c r="AD14" s="21">
        <f t="shared" si="6"/>
        <v>0</v>
      </c>
      <c r="AE14" s="21">
        <f t="shared" si="6"/>
        <v>0</v>
      </c>
      <c r="AF14" s="21">
        <f t="shared" si="6"/>
        <v>0</v>
      </c>
      <c r="AG14" s="21">
        <f t="shared" si="3"/>
        <v>0</v>
      </c>
      <c r="AH14" s="21">
        <f t="shared" si="3"/>
        <v>0</v>
      </c>
      <c r="AI14" s="21">
        <f t="shared" si="3"/>
        <v>0</v>
      </c>
      <c r="AJ14" s="21">
        <f t="shared" si="3"/>
        <v>0</v>
      </c>
      <c r="AK14" s="21">
        <f t="shared" si="3"/>
        <v>0</v>
      </c>
      <c r="AL14" s="21">
        <f t="shared" si="3"/>
        <v>0</v>
      </c>
      <c r="AM14" s="21">
        <f t="shared" si="3"/>
        <v>0</v>
      </c>
      <c r="AN14" s="21">
        <f t="shared" si="3"/>
        <v>0</v>
      </c>
      <c r="AO14" s="21">
        <f t="shared" si="3"/>
        <v>0</v>
      </c>
      <c r="AP14" s="21">
        <f t="shared" si="3"/>
        <v>0</v>
      </c>
      <c r="AQ14" s="21">
        <f t="shared" si="3"/>
        <v>0</v>
      </c>
      <c r="AR14" s="21">
        <f t="shared" si="3"/>
        <v>0</v>
      </c>
      <c r="AS14" s="21">
        <f t="shared" si="3"/>
        <v>0</v>
      </c>
      <c r="AT14" s="21">
        <f t="shared" si="3"/>
        <v>0</v>
      </c>
      <c r="AU14" s="21">
        <f t="shared" si="3"/>
        <v>0</v>
      </c>
      <c r="AV14" s="21">
        <f t="shared" si="3"/>
        <v>0</v>
      </c>
      <c r="AW14" s="21">
        <f t="shared" si="3"/>
        <v>0</v>
      </c>
      <c r="AX14" s="21">
        <f t="shared" si="3"/>
        <v>0</v>
      </c>
      <c r="AY14" s="21">
        <f t="shared" si="3"/>
        <v>0</v>
      </c>
      <c r="AZ14" s="21">
        <f t="shared" si="3"/>
        <v>0</v>
      </c>
    </row>
    <row r="15" spans="1:52">
      <c r="A15" s="21" t="str">
        <f>IF(C15&lt;B14,"So",A14)</f>
        <v>So</v>
      </c>
      <c r="B15" s="32">
        <f t="shared" ref="B15:B31" si="7">IF(F15=0,B14,IF(G15=0,B14,B14+$P$2+$P$5))</f>
        <v>0.4236111111111111</v>
      </c>
      <c r="C15" s="33">
        <f>IF(F15=0,B15,IF(G15=0,B15,B15+$P$2))</f>
        <v>0.4548611111111111</v>
      </c>
      <c r="D15" s="21">
        <v>3</v>
      </c>
      <c r="E15" s="11" t="s">
        <v>43</v>
      </c>
      <c r="F15" t="str">
        <f>VLOOKUP(E15,'T7'!$A$21:$H$60,3,0)</f>
        <v>Zlín A</v>
      </c>
      <c r="G15" s="48" t="str">
        <f>VLOOKUP(E15,'T7'!$A$21:$H$60,4,0)</f>
        <v>Bytča</v>
      </c>
      <c r="H15" s="48"/>
      <c r="I15" s="48"/>
      <c r="J15" s="48"/>
      <c r="K15" s="49"/>
      <c r="L15" s="11"/>
      <c r="M15" s="30" t="e">
        <f t="shared" si="5"/>
        <v>#VALUE!</v>
      </c>
      <c r="N15" s="30">
        <f t="shared" si="0"/>
        <v>0</v>
      </c>
      <c r="O15" s="30">
        <f t="shared" si="1"/>
        <v>0</v>
      </c>
      <c r="P15" s="21">
        <f>SUM(S13:S33)</f>
        <v>1</v>
      </c>
      <c r="Q15" s="21">
        <f t="shared" si="2"/>
        <v>0</v>
      </c>
      <c r="R15" s="21">
        <f t="shared" si="3"/>
        <v>0</v>
      </c>
      <c r="S15" s="21">
        <f t="shared" si="3"/>
        <v>1</v>
      </c>
      <c r="T15" s="21">
        <f t="shared" si="3"/>
        <v>0</v>
      </c>
      <c r="U15" s="21">
        <f t="shared" si="3"/>
        <v>0</v>
      </c>
      <c r="V15" s="21">
        <f t="shared" si="3"/>
        <v>0</v>
      </c>
      <c r="W15" s="21">
        <f t="shared" si="3"/>
        <v>0</v>
      </c>
      <c r="X15" s="21">
        <f t="shared" si="3"/>
        <v>0</v>
      </c>
      <c r="Y15" s="21">
        <f t="shared" si="3"/>
        <v>0</v>
      </c>
      <c r="Z15" s="21">
        <f t="shared" si="3"/>
        <v>0</v>
      </c>
      <c r="AA15" s="21">
        <f t="shared" si="3"/>
        <v>0</v>
      </c>
      <c r="AB15" s="21">
        <f t="shared" si="3"/>
        <v>0</v>
      </c>
      <c r="AC15" s="21">
        <f t="shared" si="3"/>
        <v>0</v>
      </c>
      <c r="AD15" s="21">
        <f t="shared" si="3"/>
        <v>0</v>
      </c>
      <c r="AE15" s="21">
        <f t="shared" si="3"/>
        <v>0</v>
      </c>
      <c r="AF15" s="21">
        <f t="shared" si="3"/>
        <v>0</v>
      </c>
      <c r="AG15" s="21">
        <f t="shared" si="3"/>
        <v>0</v>
      </c>
      <c r="AH15" s="21">
        <f t="shared" si="3"/>
        <v>0</v>
      </c>
      <c r="AI15" s="21">
        <f t="shared" si="3"/>
        <v>0</v>
      </c>
      <c r="AJ15" s="21">
        <f t="shared" si="3"/>
        <v>0</v>
      </c>
      <c r="AK15" s="21">
        <f t="shared" si="3"/>
        <v>0</v>
      </c>
      <c r="AL15" s="21">
        <f t="shared" si="3"/>
        <v>0</v>
      </c>
      <c r="AM15" s="21">
        <f t="shared" si="3"/>
        <v>0</v>
      </c>
      <c r="AN15" s="21">
        <f t="shared" si="3"/>
        <v>0</v>
      </c>
      <c r="AO15" s="21">
        <f t="shared" si="3"/>
        <v>0</v>
      </c>
      <c r="AP15" s="21">
        <f t="shared" si="3"/>
        <v>0</v>
      </c>
      <c r="AQ15" s="21">
        <f t="shared" si="3"/>
        <v>0</v>
      </c>
      <c r="AR15" s="21">
        <f t="shared" si="3"/>
        <v>0</v>
      </c>
      <c r="AS15" s="21">
        <f t="shared" si="3"/>
        <v>0</v>
      </c>
      <c r="AT15" s="21">
        <f t="shared" si="3"/>
        <v>0</v>
      </c>
      <c r="AU15" s="21">
        <f t="shared" si="3"/>
        <v>0</v>
      </c>
      <c r="AV15" s="21">
        <f t="shared" si="3"/>
        <v>0</v>
      </c>
      <c r="AW15" s="21">
        <f t="shared" si="3"/>
        <v>0</v>
      </c>
      <c r="AX15" s="21">
        <f t="shared" si="3"/>
        <v>0</v>
      </c>
      <c r="AY15" s="21">
        <f t="shared" si="3"/>
        <v>0</v>
      </c>
      <c r="AZ15" s="21">
        <f t="shared" si="3"/>
        <v>0</v>
      </c>
    </row>
    <row r="16" spans="1:52">
      <c r="A16" s="21" t="str">
        <f>IF(B16&lt;C15,"So",A15)</f>
        <v>So</v>
      </c>
      <c r="B16" s="32">
        <f t="shared" si="7"/>
        <v>0.45833333333333331</v>
      </c>
      <c r="C16" s="33">
        <f t="shared" ref="C16:C33" si="8">IF(F16=0,B16,IF(G16=0,B16,B16+$P$2))</f>
        <v>0.48958333333333331</v>
      </c>
      <c r="D16" s="21">
        <v>4</v>
      </c>
      <c r="E16" s="11" t="s">
        <v>44</v>
      </c>
      <c r="F16" t="str">
        <f>VLOOKUP(E16,'T7'!$A$21:$H$60,3,0)</f>
        <v>Zlín B</v>
      </c>
      <c r="G16" s="48" t="str">
        <f>VLOOKUP(E16,'T7'!$A$21:$H$60,4,0)</f>
        <v>Nitra</v>
      </c>
      <c r="H16" s="48"/>
      <c r="I16" s="48"/>
      <c r="J16" s="48"/>
      <c r="K16" s="49"/>
      <c r="L16" s="11"/>
      <c r="M16" s="30" t="e">
        <f t="shared" si="5"/>
        <v>#VALUE!</v>
      </c>
      <c r="N16" s="30">
        <f t="shared" si="0"/>
        <v>0</v>
      </c>
      <c r="O16" s="30">
        <f t="shared" si="1"/>
        <v>0</v>
      </c>
      <c r="P16" s="21">
        <f>SUM(T13:T33)</f>
        <v>1</v>
      </c>
      <c r="Q16" s="21">
        <f t="shared" si="2"/>
        <v>0</v>
      </c>
      <c r="R16" s="21">
        <f t="shared" si="3"/>
        <v>0</v>
      </c>
      <c r="S16" s="21">
        <f t="shared" si="3"/>
        <v>0</v>
      </c>
      <c r="T16" s="21">
        <f t="shared" si="3"/>
        <v>1</v>
      </c>
      <c r="U16" s="21">
        <f t="shared" si="3"/>
        <v>0</v>
      </c>
      <c r="V16" s="21">
        <f t="shared" si="3"/>
        <v>0</v>
      </c>
      <c r="W16" s="21">
        <f t="shared" si="3"/>
        <v>0</v>
      </c>
      <c r="X16" s="21">
        <f t="shared" si="3"/>
        <v>0</v>
      </c>
      <c r="Y16" s="21">
        <f t="shared" si="3"/>
        <v>0</v>
      </c>
      <c r="Z16" s="21">
        <f t="shared" si="3"/>
        <v>0</v>
      </c>
      <c r="AA16" s="21">
        <f t="shared" si="3"/>
        <v>0</v>
      </c>
      <c r="AB16" s="21">
        <f t="shared" si="3"/>
        <v>0</v>
      </c>
      <c r="AC16" s="21">
        <f t="shared" si="3"/>
        <v>0</v>
      </c>
      <c r="AD16" s="21">
        <f t="shared" si="3"/>
        <v>0</v>
      </c>
      <c r="AE16" s="21">
        <f t="shared" si="3"/>
        <v>0</v>
      </c>
      <c r="AF16" s="21">
        <f t="shared" si="3"/>
        <v>0</v>
      </c>
      <c r="AG16" s="21">
        <f t="shared" si="3"/>
        <v>0</v>
      </c>
      <c r="AH16" s="21">
        <f t="shared" si="3"/>
        <v>0</v>
      </c>
      <c r="AI16" s="21">
        <f t="shared" si="3"/>
        <v>0</v>
      </c>
      <c r="AJ16" s="21">
        <f t="shared" si="3"/>
        <v>0</v>
      </c>
      <c r="AK16" s="21">
        <f t="shared" si="3"/>
        <v>0</v>
      </c>
      <c r="AL16" s="21">
        <f t="shared" si="3"/>
        <v>0</v>
      </c>
      <c r="AM16" s="21">
        <f t="shared" si="3"/>
        <v>0</v>
      </c>
      <c r="AN16" s="21">
        <f t="shared" si="3"/>
        <v>0</v>
      </c>
      <c r="AO16" s="21">
        <f t="shared" si="3"/>
        <v>0</v>
      </c>
      <c r="AP16" s="21">
        <f t="shared" si="3"/>
        <v>0</v>
      </c>
      <c r="AQ16" s="21">
        <f t="shared" si="3"/>
        <v>0</v>
      </c>
      <c r="AR16" s="21">
        <f t="shared" si="3"/>
        <v>0</v>
      </c>
      <c r="AS16" s="21">
        <f t="shared" si="3"/>
        <v>0</v>
      </c>
      <c r="AT16" s="21">
        <f t="shared" si="3"/>
        <v>0</v>
      </c>
      <c r="AU16" s="21">
        <f t="shared" si="3"/>
        <v>0</v>
      </c>
      <c r="AV16" s="21">
        <f t="shared" si="3"/>
        <v>0</v>
      </c>
      <c r="AW16" s="21">
        <f t="shared" si="3"/>
        <v>0</v>
      </c>
      <c r="AX16" s="21">
        <f t="shared" si="3"/>
        <v>0</v>
      </c>
      <c r="AY16" s="21">
        <f t="shared" si="3"/>
        <v>0</v>
      </c>
      <c r="AZ16" s="21">
        <f t="shared" si="3"/>
        <v>0</v>
      </c>
    </row>
    <row r="17" spans="1:52">
      <c r="A17" s="21" t="str">
        <f t="shared" ref="A17:A20" si="9">IF(B17&lt;B16,"So",A16)</f>
        <v>So</v>
      </c>
      <c r="B17" s="32">
        <f t="shared" si="7"/>
        <v>0.49305555555555552</v>
      </c>
      <c r="C17" s="33">
        <f t="shared" si="8"/>
        <v>0.52430555555555558</v>
      </c>
      <c r="D17" s="21">
        <v>5</v>
      </c>
      <c r="E17" s="11" t="s">
        <v>45</v>
      </c>
      <c r="F17" t="str">
        <f>VLOOKUP(E17,'T7'!$A$21:$H$60,3,0)</f>
        <v>Bytča</v>
      </c>
      <c r="G17" s="48" t="str">
        <f>VLOOKUP(E17,'T7'!$A$21:$H$60,4,0)</f>
        <v>Trenčín</v>
      </c>
      <c r="H17" s="48"/>
      <c r="I17" s="48"/>
      <c r="J17" s="48"/>
      <c r="K17" s="49"/>
      <c r="L17" s="11"/>
      <c r="M17" s="30" t="e">
        <f t="shared" si="5"/>
        <v>#VALUE!</v>
      </c>
      <c r="N17" s="30">
        <f t="shared" si="0"/>
        <v>0</v>
      </c>
      <c r="O17" s="30">
        <f t="shared" si="1"/>
        <v>0</v>
      </c>
      <c r="P17" s="21">
        <f>SUM(U13:U33)</f>
        <v>1</v>
      </c>
      <c r="Q17" s="21">
        <f t="shared" si="2"/>
        <v>0</v>
      </c>
      <c r="R17" s="21">
        <f t="shared" si="3"/>
        <v>0</v>
      </c>
      <c r="S17" s="21">
        <f t="shared" si="3"/>
        <v>0</v>
      </c>
      <c r="T17" s="21">
        <f t="shared" si="3"/>
        <v>0</v>
      </c>
      <c r="U17" s="21">
        <f t="shared" si="3"/>
        <v>1</v>
      </c>
      <c r="V17" s="21">
        <f t="shared" si="3"/>
        <v>0</v>
      </c>
      <c r="W17" s="21">
        <f t="shared" si="3"/>
        <v>0</v>
      </c>
      <c r="X17" s="21">
        <f t="shared" si="3"/>
        <v>0</v>
      </c>
      <c r="Y17" s="21">
        <f t="shared" si="3"/>
        <v>0</v>
      </c>
      <c r="Z17" s="21">
        <f t="shared" si="3"/>
        <v>0</v>
      </c>
      <c r="AA17" s="21">
        <f t="shared" si="3"/>
        <v>0</v>
      </c>
      <c r="AB17" s="21">
        <f t="shared" si="3"/>
        <v>0</v>
      </c>
      <c r="AC17" s="21">
        <f t="shared" si="3"/>
        <v>0</v>
      </c>
      <c r="AD17" s="21">
        <f t="shared" si="3"/>
        <v>0</v>
      </c>
      <c r="AE17" s="21">
        <f t="shared" si="3"/>
        <v>0</v>
      </c>
      <c r="AF17" s="21">
        <f t="shared" si="3"/>
        <v>0</v>
      </c>
      <c r="AG17" s="21">
        <f t="shared" si="3"/>
        <v>0</v>
      </c>
      <c r="AH17" s="21">
        <f t="shared" si="3"/>
        <v>0</v>
      </c>
      <c r="AI17" s="21">
        <f t="shared" si="3"/>
        <v>0</v>
      </c>
      <c r="AJ17" s="21">
        <f t="shared" si="3"/>
        <v>0</v>
      </c>
      <c r="AK17" s="21">
        <f t="shared" si="3"/>
        <v>0</v>
      </c>
      <c r="AL17" s="21">
        <f t="shared" si="3"/>
        <v>0</v>
      </c>
      <c r="AM17" s="21">
        <f t="shared" si="3"/>
        <v>0</v>
      </c>
      <c r="AN17" s="21">
        <f t="shared" si="3"/>
        <v>0</v>
      </c>
      <c r="AO17" s="21">
        <f t="shared" si="3"/>
        <v>0</v>
      </c>
      <c r="AP17" s="21">
        <f t="shared" si="3"/>
        <v>0</v>
      </c>
      <c r="AQ17" s="21">
        <f t="shared" si="3"/>
        <v>0</v>
      </c>
      <c r="AR17" s="21">
        <f t="shared" si="3"/>
        <v>0</v>
      </c>
      <c r="AS17" s="21">
        <f t="shared" si="3"/>
        <v>0</v>
      </c>
      <c r="AT17" s="21">
        <f t="shared" si="3"/>
        <v>0</v>
      </c>
      <c r="AU17" s="21">
        <f t="shared" si="3"/>
        <v>0</v>
      </c>
      <c r="AV17" s="21">
        <f t="shared" si="3"/>
        <v>0</v>
      </c>
      <c r="AW17" s="21">
        <f t="shared" si="3"/>
        <v>0</v>
      </c>
      <c r="AX17" s="21">
        <f t="shared" si="3"/>
        <v>0</v>
      </c>
      <c r="AY17" s="21">
        <f t="shared" si="3"/>
        <v>0</v>
      </c>
      <c r="AZ17" s="21">
        <f t="shared" si="3"/>
        <v>0</v>
      </c>
    </row>
    <row r="18" spans="1:52">
      <c r="A18" s="21" t="str">
        <f t="shared" si="9"/>
        <v>So</v>
      </c>
      <c r="B18" s="32">
        <f t="shared" si="7"/>
        <v>0.52777777777777779</v>
      </c>
      <c r="C18" s="33">
        <f t="shared" si="8"/>
        <v>0.55902777777777779</v>
      </c>
      <c r="D18" s="21">
        <v>6</v>
      </c>
      <c r="E18" s="11" t="s">
        <v>46</v>
      </c>
      <c r="F18" t="str">
        <f>VLOOKUP(E18,'T7'!$A$21:$H$60,3,0)</f>
        <v>Zlín A</v>
      </c>
      <c r="G18" s="48" t="str">
        <f>VLOOKUP(E18,'T7'!$A$21:$H$60,4,0)</f>
        <v>Slavia A</v>
      </c>
      <c r="H18" s="48"/>
      <c r="I18" s="48"/>
      <c r="J18" s="48"/>
      <c r="K18" s="49"/>
      <c r="L18" s="11"/>
      <c r="M18" s="30" t="e">
        <f t="shared" si="5"/>
        <v>#VALUE!</v>
      </c>
      <c r="N18" s="30">
        <f t="shared" si="0"/>
        <v>0</v>
      </c>
      <c r="O18" s="30">
        <f t="shared" si="1"/>
        <v>0</v>
      </c>
      <c r="P18" s="21">
        <f>SUM(V13:V33)</f>
        <v>1</v>
      </c>
      <c r="Q18" s="21">
        <f t="shared" si="2"/>
        <v>0</v>
      </c>
      <c r="R18" s="21">
        <f t="shared" si="3"/>
        <v>0</v>
      </c>
      <c r="S18" s="21">
        <f t="shared" si="3"/>
        <v>0</v>
      </c>
      <c r="T18" s="21">
        <f t="shared" si="3"/>
        <v>0</v>
      </c>
      <c r="U18" s="21">
        <f t="shared" si="3"/>
        <v>0</v>
      </c>
      <c r="V18" s="21">
        <f t="shared" si="3"/>
        <v>1</v>
      </c>
      <c r="W18" s="21">
        <f t="shared" si="3"/>
        <v>0</v>
      </c>
      <c r="X18" s="21">
        <f t="shared" si="3"/>
        <v>0</v>
      </c>
      <c r="Y18" s="21">
        <f t="shared" si="3"/>
        <v>0</v>
      </c>
      <c r="Z18" s="21">
        <f t="shared" si="3"/>
        <v>0</v>
      </c>
      <c r="AA18" s="21">
        <f t="shared" si="3"/>
        <v>0</v>
      </c>
      <c r="AB18" s="21">
        <f t="shared" si="3"/>
        <v>0</v>
      </c>
      <c r="AC18" s="21">
        <f t="shared" si="3"/>
        <v>0</v>
      </c>
      <c r="AD18" s="21">
        <f t="shared" si="3"/>
        <v>0</v>
      </c>
      <c r="AE18" s="21">
        <f t="shared" si="3"/>
        <v>0</v>
      </c>
      <c r="AF18" s="21">
        <f t="shared" si="3"/>
        <v>0</v>
      </c>
      <c r="AG18" s="21">
        <f t="shared" si="3"/>
        <v>0</v>
      </c>
      <c r="AH18" s="21">
        <f t="shared" si="3"/>
        <v>0</v>
      </c>
      <c r="AI18" s="21">
        <f t="shared" si="3"/>
        <v>0</v>
      </c>
      <c r="AJ18" s="21">
        <f t="shared" si="3"/>
        <v>0</v>
      </c>
      <c r="AK18" s="21">
        <f t="shared" si="3"/>
        <v>0</v>
      </c>
      <c r="AL18" s="21">
        <f t="shared" si="3"/>
        <v>0</v>
      </c>
      <c r="AM18" s="21">
        <f t="shared" si="3"/>
        <v>0</v>
      </c>
      <c r="AN18" s="21">
        <f t="shared" si="3"/>
        <v>0</v>
      </c>
      <c r="AO18" s="21">
        <f t="shared" si="3"/>
        <v>0</v>
      </c>
      <c r="AP18" s="21">
        <f t="shared" si="3"/>
        <v>0</v>
      </c>
      <c r="AQ18" s="21">
        <f t="shared" si="3"/>
        <v>0</v>
      </c>
      <c r="AR18" s="21">
        <f t="shared" si="3"/>
        <v>0</v>
      </c>
      <c r="AS18" s="21">
        <f t="shared" si="3"/>
        <v>0</v>
      </c>
      <c r="AT18" s="21">
        <f t="shared" si="3"/>
        <v>0</v>
      </c>
      <c r="AU18" s="21">
        <f t="shared" si="3"/>
        <v>0</v>
      </c>
      <c r="AV18" s="21">
        <f t="shared" si="3"/>
        <v>0</v>
      </c>
      <c r="AW18" s="21">
        <f t="shared" si="3"/>
        <v>0</v>
      </c>
      <c r="AX18" s="21">
        <f t="shared" si="3"/>
        <v>0</v>
      </c>
      <c r="AY18" s="21">
        <f t="shared" si="3"/>
        <v>0</v>
      </c>
      <c r="AZ18" s="21">
        <f t="shared" si="3"/>
        <v>0</v>
      </c>
    </row>
    <row r="19" spans="1:52">
      <c r="A19" s="21" t="str">
        <f t="shared" si="9"/>
        <v>So</v>
      </c>
      <c r="B19" s="32">
        <f t="shared" si="7"/>
        <v>0.5625</v>
      </c>
      <c r="C19" s="33">
        <f t="shared" si="8"/>
        <v>0.59375</v>
      </c>
      <c r="D19" s="21">
        <v>7</v>
      </c>
      <c r="E19" s="11" t="s">
        <v>47</v>
      </c>
      <c r="F19" t="str">
        <f>VLOOKUP(E19,'T7'!$A$21:$H$60,3,0)</f>
        <v>Nitra</v>
      </c>
      <c r="G19" s="48" t="str">
        <f>VLOOKUP(E19,'T7'!$A$21:$H$60,4,0)</f>
        <v>Slavia B</v>
      </c>
      <c r="H19" s="48"/>
      <c r="I19" s="48"/>
      <c r="J19" s="48"/>
      <c r="K19" s="49"/>
      <c r="L19" s="11"/>
      <c r="M19" s="30" t="e">
        <f t="shared" si="5"/>
        <v>#VALUE!</v>
      </c>
      <c r="N19" s="30">
        <f t="shared" si="0"/>
        <v>0</v>
      </c>
      <c r="O19" s="30">
        <f t="shared" si="1"/>
        <v>0</v>
      </c>
      <c r="P19" s="21">
        <f>SUM(W13:W33)</f>
        <v>1</v>
      </c>
      <c r="Q19" s="21">
        <f t="shared" si="2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</v>
      </c>
      <c r="X19" s="21">
        <f t="shared" si="3"/>
        <v>0</v>
      </c>
      <c r="Y19" s="21">
        <f t="shared" si="3"/>
        <v>0</v>
      </c>
      <c r="Z19" s="21">
        <f t="shared" si="3"/>
        <v>0</v>
      </c>
      <c r="AA19" s="21">
        <f t="shared" si="3"/>
        <v>0</v>
      </c>
      <c r="AB19" s="21">
        <f t="shared" si="3"/>
        <v>0</v>
      </c>
      <c r="AC19" s="21">
        <f t="shared" si="3"/>
        <v>0</v>
      </c>
      <c r="AD19" s="21">
        <f t="shared" si="3"/>
        <v>0</v>
      </c>
      <c r="AE19" s="21">
        <f t="shared" si="3"/>
        <v>0</v>
      </c>
      <c r="AF19" s="21">
        <f t="shared" si="3"/>
        <v>0</v>
      </c>
      <c r="AG19" s="21">
        <f t="shared" si="3"/>
        <v>0</v>
      </c>
      <c r="AH19" s="21">
        <f t="shared" si="3"/>
        <v>0</v>
      </c>
      <c r="AI19" s="21">
        <f t="shared" si="3"/>
        <v>0</v>
      </c>
      <c r="AJ19" s="21">
        <f t="shared" si="3"/>
        <v>0</v>
      </c>
      <c r="AK19" s="21">
        <f t="shared" si="3"/>
        <v>0</v>
      </c>
      <c r="AL19" s="21">
        <f t="shared" si="3"/>
        <v>0</v>
      </c>
      <c r="AM19" s="21">
        <f t="shared" si="3"/>
        <v>0</v>
      </c>
      <c r="AN19" s="21">
        <f t="shared" si="3"/>
        <v>0</v>
      </c>
      <c r="AO19" s="21">
        <f t="shared" si="3"/>
        <v>0</v>
      </c>
      <c r="AP19" s="21">
        <f t="shared" si="3"/>
        <v>0</v>
      </c>
      <c r="AQ19" s="21">
        <f t="shared" si="3"/>
        <v>0</v>
      </c>
      <c r="AR19" s="21">
        <f t="shared" si="3"/>
        <v>0</v>
      </c>
      <c r="AS19" s="21">
        <f t="shared" si="3"/>
        <v>0</v>
      </c>
      <c r="AT19" s="21">
        <f t="shared" si="3"/>
        <v>0</v>
      </c>
      <c r="AU19" s="21">
        <f t="shared" si="3"/>
        <v>0</v>
      </c>
      <c r="AV19" s="21">
        <f t="shared" si="3"/>
        <v>0</v>
      </c>
      <c r="AW19" s="21">
        <f t="shared" si="3"/>
        <v>0</v>
      </c>
      <c r="AX19" s="21">
        <f t="shared" si="3"/>
        <v>0</v>
      </c>
      <c r="AY19" s="21">
        <f t="shared" si="3"/>
        <v>0</v>
      </c>
      <c r="AZ19" s="21">
        <f t="shared" si="3"/>
        <v>0</v>
      </c>
    </row>
    <row r="20" spans="1:52">
      <c r="A20" s="21" t="str">
        <f t="shared" si="9"/>
        <v>So</v>
      </c>
      <c r="B20" s="32">
        <f t="shared" si="7"/>
        <v>0.59722222222222221</v>
      </c>
      <c r="C20" s="33">
        <f t="shared" si="8"/>
        <v>0.62847222222222221</v>
      </c>
      <c r="D20" s="21">
        <v>8</v>
      </c>
      <c r="E20" s="11" t="s">
        <v>48</v>
      </c>
      <c r="F20" t="str">
        <f>VLOOKUP(E20,'T7'!$A$21:$H$60,3,0)</f>
        <v>Slavia A</v>
      </c>
      <c r="G20" s="48" t="str">
        <f>VLOOKUP(E20,'T7'!$A$21:$H$60,4,0)</f>
        <v>Bytča</v>
      </c>
      <c r="H20" s="48"/>
      <c r="I20" s="48"/>
      <c r="J20" s="48"/>
      <c r="K20" s="49"/>
      <c r="L20" s="11"/>
      <c r="M20" s="30" t="e">
        <f t="shared" si="5"/>
        <v>#VALUE!</v>
      </c>
      <c r="N20" s="30">
        <f t="shared" si="0"/>
        <v>0</v>
      </c>
      <c r="O20" s="30">
        <f t="shared" si="1"/>
        <v>0</v>
      </c>
      <c r="P20" s="21">
        <f>SUM(X13:X33)</f>
        <v>1</v>
      </c>
      <c r="Q20" s="21">
        <f t="shared" si="2"/>
        <v>0</v>
      </c>
      <c r="R20" s="21">
        <f t="shared" si="3"/>
        <v>0</v>
      </c>
      <c r="S20" s="21">
        <f t="shared" si="3"/>
        <v>0</v>
      </c>
      <c r="T20" s="21">
        <f t="shared" si="3"/>
        <v>0</v>
      </c>
      <c r="U20" s="21">
        <f t="shared" si="3"/>
        <v>0</v>
      </c>
      <c r="V20" s="21">
        <f t="shared" si="3"/>
        <v>0</v>
      </c>
      <c r="W20" s="21">
        <f t="shared" si="3"/>
        <v>0</v>
      </c>
      <c r="X20" s="21">
        <f t="shared" si="3"/>
        <v>1</v>
      </c>
      <c r="Y20" s="21">
        <f t="shared" si="3"/>
        <v>0</v>
      </c>
      <c r="Z20" s="21">
        <f t="shared" si="3"/>
        <v>0</v>
      </c>
      <c r="AA20" s="21">
        <f t="shared" si="3"/>
        <v>0</v>
      </c>
      <c r="AB20" s="21">
        <f t="shared" si="3"/>
        <v>0</v>
      </c>
      <c r="AC20" s="21">
        <f t="shared" si="3"/>
        <v>0</v>
      </c>
      <c r="AD20" s="21">
        <f t="shared" si="3"/>
        <v>0</v>
      </c>
      <c r="AE20" s="21">
        <f t="shared" si="3"/>
        <v>0</v>
      </c>
      <c r="AF20" s="21">
        <f t="shared" si="3"/>
        <v>0</v>
      </c>
      <c r="AG20" s="21">
        <f t="shared" si="3"/>
        <v>0</v>
      </c>
      <c r="AH20" s="21">
        <f t="shared" si="3"/>
        <v>0</v>
      </c>
      <c r="AI20" s="21">
        <f t="shared" si="3"/>
        <v>0</v>
      </c>
      <c r="AJ20" s="21">
        <f t="shared" si="3"/>
        <v>0</v>
      </c>
      <c r="AK20" s="21">
        <f t="shared" si="3"/>
        <v>0</v>
      </c>
      <c r="AL20" s="21">
        <f t="shared" si="3"/>
        <v>0</v>
      </c>
      <c r="AM20" s="21">
        <f t="shared" si="3"/>
        <v>0</v>
      </c>
      <c r="AN20" s="21">
        <f t="shared" si="3"/>
        <v>0</v>
      </c>
      <c r="AO20" s="21">
        <f t="shared" si="3"/>
        <v>0</v>
      </c>
      <c r="AP20" s="21">
        <f t="shared" si="3"/>
        <v>0</v>
      </c>
      <c r="AQ20" s="21">
        <f t="shared" ref="R20:AZ27" si="10">IF($E20=AQ$12,1,0)</f>
        <v>0</v>
      </c>
      <c r="AR20" s="21">
        <f t="shared" si="10"/>
        <v>0</v>
      </c>
      <c r="AS20" s="21">
        <f t="shared" si="10"/>
        <v>0</v>
      </c>
      <c r="AT20" s="21">
        <f t="shared" si="10"/>
        <v>0</v>
      </c>
      <c r="AU20" s="21">
        <f t="shared" si="10"/>
        <v>0</v>
      </c>
      <c r="AV20" s="21">
        <f t="shared" si="10"/>
        <v>0</v>
      </c>
      <c r="AW20" s="21">
        <f t="shared" si="10"/>
        <v>0</v>
      </c>
      <c r="AX20" s="21">
        <f t="shared" si="10"/>
        <v>0</v>
      </c>
      <c r="AY20" s="21">
        <f t="shared" si="10"/>
        <v>0</v>
      </c>
      <c r="AZ20" s="21">
        <f t="shared" si="10"/>
        <v>0</v>
      </c>
    </row>
    <row r="21" spans="1:52">
      <c r="A21" s="21" t="str">
        <f>IF(B21&lt;B20,"Ne",A20)</f>
        <v>So</v>
      </c>
      <c r="B21" s="32">
        <f t="shared" si="7"/>
        <v>0.63194444444444442</v>
      </c>
      <c r="C21" s="33">
        <f t="shared" si="8"/>
        <v>0.66319444444444442</v>
      </c>
      <c r="D21" s="21">
        <v>9</v>
      </c>
      <c r="E21" s="11" t="s">
        <v>49</v>
      </c>
      <c r="F21" t="str">
        <f>VLOOKUP(E21,'T7'!$A$21:$H$60,3,0)</f>
        <v>Trenčín</v>
      </c>
      <c r="G21" s="48" t="str">
        <f>VLOOKUP(E21,'T7'!$A$21:$H$60,4,0)</f>
        <v>Zlín B</v>
      </c>
      <c r="H21" s="48"/>
      <c r="I21" s="48"/>
      <c r="J21" s="48"/>
      <c r="K21" s="49"/>
      <c r="L21" s="11"/>
      <c r="M21" s="30" t="e">
        <f t="shared" si="5"/>
        <v>#VALUE!</v>
      </c>
      <c r="N21" s="30">
        <f t="shared" si="0"/>
        <v>0</v>
      </c>
      <c r="O21" s="30">
        <f t="shared" si="1"/>
        <v>0</v>
      </c>
      <c r="P21" s="21">
        <f>SUM(Y13:Y33)</f>
        <v>1</v>
      </c>
      <c r="Q21" s="21">
        <f t="shared" si="2"/>
        <v>0</v>
      </c>
      <c r="R21" s="21">
        <f t="shared" si="10"/>
        <v>0</v>
      </c>
      <c r="S21" s="21">
        <f t="shared" si="10"/>
        <v>0</v>
      </c>
      <c r="T21" s="21">
        <f t="shared" si="10"/>
        <v>0</v>
      </c>
      <c r="U21" s="21">
        <f t="shared" si="10"/>
        <v>0</v>
      </c>
      <c r="V21" s="21">
        <f t="shared" si="10"/>
        <v>0</v>
      </c>
      <c r="W21" s="21">
        <f t="shared" si="10"/>
        <v>0</v>
      </c>
      <c r="X21" s="21">
        <f t="shared" si="10"/>
        <v>0</v>
      </c>
      <c r="Y21" s="21">
        <f t="shared" si="10"/>
        <v>1</v>
      </c>
      <c r="Z21" s="21">
        <f t="shared" si="10"/>
        <v>0</v>
      </c>
      <c r="AA21" s="21">
        <f t="shared" si="10"/>
        <v>0</v>
      </c>
      <c r="AB21" s="21">
        <f t="shared" si="10"/>
        <v>0</v>
      </c>
      <c r="AC21" s="21">
        <f t="shared" si="10"/>
        <v>0</v>
      </c>
      <c r="AD21" s="21">
        <f t="shared" si="10"/>
        <v>0</v>
      </c>
      <c r="AE21" s="21">
        <f t="shared" si="10"/>
        <v>0</v>
      </c>
      <c r="AF21" s="21">
        <f t="shared" si="10"/>
        <v>0</v>
      </c>
      <c r="AG21" s="21">
        <f t="shared" si="10"/>
        <v>0</v>
      </c>
      <c r="AH21" s="21">
        <f t="shared" si="10"/>
        <v>0</v>
      </c>
      <c r="AI21" s="21">
        <f t="shared" si="10"/>
        <v>0</v>
      </c>
      <c r="AJ21" s="21">
        <f t="shared" si="10"/>
        <v>0</v>
      </c>
      <c r="AK21" s="21">
        <f t="shared" si="10"/>
        <v>0</v>
      </c>
      <c r="AL21" s="21">
        <f t="shared" si="10"/>
        <v>0</v>
      </c>
      <c r="AM21" s="21">
        <f t="shared" si="10"/>
        <v>0</v>
      </c>
      <c r="AN21" s="21">
        <f t="shared" si="10"/>
        <v>0</v>
      </c>
      <c r="AO21" s="21">
        <f t="shared" si="10"/>
        <v>0</v>
      </c>
      <c r="AP21" s="21">
        <f t="shared" si="10"/>
        <v>0</v>
      </c>
      <c r="AQ21" s="21">
        <f t="shared" si="10"/>
        <v>0</v>
      </c>
      <c r="AR21" s="21">
        <f t="shared" si="10"/>
        <v>0</v>
      </c>
      <c r="AS21" s="21">
        <f t="shared" si="10"/>
        <v>0</v>
      </c>
      <c r="AT21" s="21">
        <f t="shared" si="10"/>
        <v>0</v>
      </c>
      <c r="AU21" s="21">
        <f t="shared" si="10"/>
        <v>0</v>
      </c>
      <c r="AV21" s="21">
        <f t="shared" si="10"/>
        <v>0</v>
      </c>
      <c r="AW21" s="21">
        <f t="shared" si="10"/>
        <v>0</v>
      </c>
      <c r="AX21" s="21">
        <f t="shared" si="10"/>
        <v>0</v>
      </c>
      <c r="AY21" s="21">
        <f t="shared" si="10"/>
        <v>0</v>
      </c>
      <c r="AZ21" s="21">
        <f t="shared" si="10"/>
        <v>0</v>
      </c>
    </row>
    <row r="22" spans="1:52">
      <c r="A22" s="21" t="str">
        <f t="shared" ref="A22:A33" si="11">IF(B22&lt;B21,"Ne",A21)</f>
        <v>So</v>
      </c>
      <c r="B22" s="32">
        <f t="shared" si="7"/>
        <v>0.66666666666666663</v>
      </c>
      <c r="C22" s="33">
        <f t="shared" si="8"/>
        <v>0.69791666666666663</v>
      </c>
      <c r="D22" s="21">
        <v>10</v>
      </c>
      <c r="E22" s="11" t="s">
        <v>50</v>
      </c>
      <c r="F22" t="str">
        <f>VLOOKUP(E22,'T7'!$A$21:$H$60,3,0)</f>
        <v>Slavia B</v>
      </c>
      <c r="G22" s="48" t="str">
        <f>VLOOKUP(E22,'T7'!$A$21:$H$60,4,0)</f>
        <v>Zlín A</v>
      </c>
      <c r="H22" s="48"/>
      <c r="I22" s="48"/>
      <c r="J22" s="48"/>
      <c r="K22" s="49"/>
      <c r="L22" s="11"/>
      <c r="M22" s="30" t="e">
        <f t="shared" si="5"/>
        <v>#VALUE!</v>
      </c>
      <c r="N22" s="30">
        <f t="shared" si="0"/>
        <v>0</v>
      </c>
      <c r="O22" s="30">
        <f t="shared" si="1"/>
        <v>0</v>
      </c>
      <c r="P22" s="21">
        <f>SUM(Z13:Z33)</f>
        <v>1</v>
      </c>
      <c r="Q22" s="21">
        <f t="shared" si="2"/>
        <v>0</v>
      </c>
      <c r="R22" s="21">
        <f t="shared" si="10"/>
        <v>0</v>
      </c>
      <c r="S22" s="21">
        <f t="shared" si="10"/>
        <v>0</v>
      </c>
      <c r="T22" s="21">
        <f t="shared" si="10"/>
        <v>0</v>
      </c>
      <c r="U22" s="21">
        <f t="shared" si="10"/>
        <v>0</v>
      </c>
      <c r="V22" s="21">
        <f t="shared" si="10"/>
        <v>0</v>
      </c>
      <c r="W22" s="21">
        <f t="shared" si="10"/>
        <v>0</v>
      </c>
      <c r="X22" s="21">
        <f t="shared" si="10"/>
        <v>0</v>
      </c>
      <c r="Y22" s="21">
        <f t="shared" si="10"/>
        <v>0</v>
      </c>
      <c r="Z22" s="21">
        <f t="shared" si="10"/>
        <v>1</v>
      </c>
      <c r="AA22" s="21">
        <f t="shared" si="10"/>
        <v>0</v>
      </c>
      <c r="AB22" s="21">
        <f t="shared" si="10"/>
        <v>0</v>
      </c>
      <c r="AC22" s="21">
        <f t="shared" si="10"/>
        <v>0</v>
      </c>
      <c r="AD22" s="21">
        <f t="shared" si="10"/>
        <v>0</v>
      </c>
      <c r="AE22" s="21">
        <f t="shared" si="10"/>
        <v>0</v>
      </c>
      <c r="AF22" s="21">
        <f t="shared" si="10"/>
        <v>0</v>
      </c>
      <c r="AG22" s="21">
        <f t="shared" si="10"/>
        <v>0</v>
      </c>
      <c r="AH22" s="21">
        <f t="shared" si="10"/>
        <v>0</v>
      </c>
      <c r="AI22" s="21">
        <f t="shared" si="10"/>
        <v>0</v>
      </c>
      <c r="AJ22" s="21">
        <f t="shared" si="10"/>
        <v>0</v>
      </c>
      <c r="AK22" s="21">
        <f t="shared" si="10"/>
        <v>0</v>
      </c>
      <c r="AL22" s="21">
        <f t="shared" si="10"/>
        <v>0</v>
      </c>
      <c r="AM22" s="21">
        <f t="shared" si="10"/>
        <v>0</v>
      </c>
      <c r="AN22" s="21">
        <f t="shared" si="10"/>
        <v>0</v>
      </c>
      <c r="AO22" s="21">
        <f t="shared" si="10"/>
        <v>0</v>
      </c>
      <c r="AP22" s="21">
        <f t="shared" si="10"/>
        <v>0</v>
      </c>
      <c r="AQ22" s="21">
        <f t="shared" si="10"/>
        <v>0</v>
      </c>
      <c r="AR22" s="21">
        <f t="shared" si="10"/>
        <v>0</v>
      </c>
      <c r="AS22" s="21">
        <f t="shared" si="10"/>
        <v>0</v>
      </c>
      <c r="AT22" s="21">
        <f t="shared" si="10"/>
        <v>0</v>
      </c>
      <c r="AU22" s="21">
        <f t="shared" si="10"/>
        <v>0</v>
      </c>
      <c r="AV22" s="21">
        <f t="shared" si="10"/>
        <v>0</v>
      </c>
      <c r="AW22" s="21">
        <f t="shared" si="10"/>
        <v>0</v>
      </c>
      <c r="AX22" s="21">
        <f t="shared" si="10"/>
        <v>0</v>
      </c>
      <c r="AY22" s="21">
        <f t="shared" si="10"/>
        <v>0</v>
      </c>
      <c r="AZ22" s="21">
        <f t="shared" si="10"/>
        <v>0</v>
      </c>
    </row>
    <row r="23" spans="1:52">
      <c r="A23" s="21" t="str">
        <f t="shared" si="11"/>
        <v>So</v>
      </c>
      <c r="B23" s="32">
        <f t="shared" si="7"/>
        <v>0.70138888888888884</v>
      </c>
      <c r="C23" s="33">
        <f t="shared" si="8"/>
        <v>0.73263888888888884</v>
      </c>
      <c r="D23" s="21">
        <v>11</v>
      </c>
      <c r="E23" s="11" t="s">
        <v>51</v>
      </c>
      <c r="F23" t="str">
        <f>VLOOKUP(E23,'T7'!$A$21:$H$60,3,0)</f>
        <v>Bytča</v>
      </c>
      <c r="G23" s="48" t="str">
        <f>VLOOKUP(E23,'T7'!$A$21:$H$60,4,0)</f>
        <v>Nitra</v>
      </c>
      <c r="H23" s="48"/>
      <c r="I23" s="48"/>
      <c r="J23" s="48"/>
      <c r="K23" s="49"/>
      <c r="L23" s="11"/>
      <c r="M23" s="30" t="e">
        <f t="shared" si="5"/>
        <v>#VALUE!</v>
      </c>
      <c r="N23" s="30">
        <f t="shared" si="0"/>
        <v>0</v>
      </c>
      <c r="O23" s="30">
        <f t="shared" si="1"/>
        <v>0</v>
      </c>
      <c r="P23" s="21">
        <f>SUM(AA13:AA33)</f>
        <v>1</v>
      </c>
      <c r="Q23" s="21">
        <f t="shared" si="2"/>
        <v>0</v>
      </c>
      <c r="R23" s="21">
        <f t="shared" si="10"/>
        <v>0</v>
      </c>
      <c r="S23" s="21">
        <f t="shared" si="10"/>
        <v>0</v>
      </c>
      <c r="T23" s="21">
        <f t="shared" si="10"/>
        <v>0</v>
      </c>
      <c r="U23" s="21">
        <f t="shared" si="10"/>
        <v>0</v>
      </c>
      <c r="V23" s="21">
        <f t="shared" si="10"/>
        <v>0</v>
      </c>
      <c r="W23" s="21">
        <f t="shared" si="10"/>
        <v>0</v>
      </c>
      <c r="X23" s="21">
        <f t="shared" si="10"/>
        <v>0</v>
      </c>
      <c r="Y23" s="21">
        <f t="shared" si="10"/>
        <v>0</v>
      </c>
      <c r="Z23" s="21">
        <f t="shared" si="10"/>
        <v>0</v>
      </c>
      <c r="AA23" s="21">
        <f t="shared" si="10"/>
        <v>1</v>
      </c>
      <c r="AB23" s="21">
        <f t="shared" si="10"/>
        <v>0</v>
      </c>
      <c r="AC23" s="21">
        <f t="shared" si="10"/>
        <v>0</v>
      </c>
      <c r="AD23" s="21">
        <f t="shared" si="10"/>
        <v>0</v>
      </c>
      <c r="AE23" s="21">
        <f t="shared" si="10"/>
        <v>0</v>
      </c>
      <c r="AF23" s="21">
        <f t="shared" si="10"/>
        <v>0</v>
      </c>
      <c r="AG23" s="21">
        <f t="shared" si="10"/>
        <v>0</v>
      </c>
      <c r="AH23" s="21">
        <f t="shared" si="10"/>
        <v>0</v>
      </c>
      <c r="AI23" s="21">
        <f t="shared" si="10"/>
        <v>0</v>
      </c>
      <c r="AJ23" s="21">
        <f t="shared" si="10"/>
        <v>0</v>
      </c>
      <c r="AK23" s="21">
        <f t="shared" si="10"/>
        <v>0</v>
      </c>
      <c r="AL23" s="21">
        <f t="shared" si="10"/>
        <v>0</v>
      </c>
      <c r="AM23" s="21">
        <f t="shared" si="10"/>
        <v>0</v>
      </c>
      <c r="AN23" s="21">
        <f t="shared" si="10"/>
        <v>0</v>
      </c>
      <c r="AO23" s="21">
        <f t="shared" si="10"/>
        <v>0</v>
      </c>
      <c r="AP23" s="21">
        <f t="shared" si="10"/>
        <v>0</v>
      </c>
      <c r="AQ23" s="21">
        <f t="shared" si="10"/>
        <v>0</v>
      </c>
      <c r="AR23" s="21">
        <f t="shared" si="10"/>
        <v>0</v>
      </c>
      <c r="AS23" s="21">
        <f t="shared" si="10"/>
        <v>0</v>
      </c>
      <c r="AT23" s="21">
        <f t="shared" si="10"/>
        <v>0</v>
      </c>
      <c r="AU23" s="21">
        <f t="shared" si="10"/>
        <v>0</v>
      </c>
      <c r="AV23" s="21">
        <f t="shared" si="10"/>
        <v>0</v>
      </c>
      <c r="AW23" s="21">
        <f t="shared" si="10"/>
        <v>0</v>
      </c>
      <c r="AX23" s="21">
        <f t="shared" si="10"/>
        <v>0</v>
      </c>
      <c r="AY23" s="21">
        <f t="shared" si="10"/>
        <v>0</v>
      </c>
      <c r="AZ23" s="21">
        <f t="shared" si="10"/>
        <v>0</v>
      </c>
    </row>
    <row r="24" spans="1:52">
      <c r="A24" s="21" t="str">
        <f t="shared" si="11"/>
        <v>So</v>
      </c>
      <c r="B24" s="32">
        <f t="shared" si="7"/>
        <v>0.73611111111111105</v>
      </c>
      <c r="C24" s="33">
        <f t="shared" si="8"/>
        <v>0.76736111111111105</v>
      </c>
      <c r="D24" s="21">
        <v>12</v>
      </c>
      <c r="E24" s="11" t="s">
        <v>52</v>
      </c>
      <c r="F24" t="str">
        <f>VLOOKUP(E24,'T7'!$A$21:$H$60,3,0)</f>
        <v>Slavia A</v>
      </c>
      <c r="G24" s="48" t="str">
        <f>VLOOKUP(E24,'T7'!$A$21:$H$60,4,0)</f>
        <v>Trenčín</v>
      </c>
      <c r="H24" s="48"/>
      <c r="I24" s="48"/>
      <c r="J24" s="48"/>
      <c r="K24" s="49"/>
      <c r="L24" s="11"/>
      <c r="M24" s="30" t="e">
        <f t="shared" si="5"/>
        <v>#VALUE!</v>
      </c>
      <c r="N24" s="30">
        <f t="shared" si="0"/>
        <v>0</v>
      </c>
      <c r="O24" s="30">
        <f t="shared" si="1"/>
        <v>0</v>
      </c>
      <c r="P24" s="21">
        <f>SUM(AB13:AB33)</f>
        <v>1</v>
      </c>
      <c r="Q24" s="21">
        <f t="shared" si="2"/>
        <v>0</v>
      </c>
      <c r="R24" s="21">
        <f t="shared" si="10"/>
        <v>0</v>
      </c>
      <c r="S24" s="21">
        <f t="shared" si="10"/>
        <v>0</v>
      </c>
      <c r="T24" s="21">
        <f t="shared" si="10"/>
        <v>0</v>
      </c>
      <c r="U24" s="21">
        <f t="shared" si="10"/>
        <v>0</v>
      </c>
      <c r="V24" s="21">
        <f t="shared" si="10"/>
        <v>0</v>
      </c>
      <c r="W24" s="21">
        <f t="shared" si="10"/>
        <v>0</v>
      </c>
      <c r="X24" s="21">
        <f t="shared" si="10"/>
        <v>0</v>
      </c>
      <c r="Y24" s="21">
        <f t="shared" si="10"/>
        <v>0</v>
      </c>
      <c r="Z24" s="21">
        <f t="shared" si="10"/>
        <v>0</v>
      </c>
      <c r="AA24" s="21">
        <f t="shared" si="10"/>
        <v>0</v>
      </c>
      <c r="AB24" s="21">
        <f t="shared" si="10"/>
        <v>1</v>
      </c>
      <c r="AC24" s="21">
        <f t="shared" si="10"/>
        <v>0</v>
      </c>
      <c r="AD24" s="21">
        <f t="shared" si="10"/>
        <v>0</v>
      </c>
      <c r="AE24" s="21">
        <f t="shared" si="10"/>
        <v>0</v>
      </c>
      <c r="AF24" s="21">
        <f t="shared" si="10"/>
        <v>0</v>
      </c>
      <c r="AG24" s="21">
        <f t="shared" si="10"/>
        <v>0</v>
      </c>
      <c r="AH24" s="21">
        <f t="shared" si="10"/>
        <v>0</v>
      </c>
      <c r="AI24" s="21">
        <f t="shared" si="10"/>
        <v>0</v>
      </c>
      <c r="AJ24" s="21">
        <f t="shared" si="10"/>
        <v>0</v>
      </c>
      <c r="AK24" s="21">
        <f t="shared" si="10"/>
        <v>0</v>
      </c>
      <c r="AL24" s="21">
        <f t="shared" si="10"/>
        <v>0</v>
      </c>
      <c r="AM24" s="21">
        <f t="shared" si="10"/>
        <v>0</v>
      </c>
      <c r="AN24" s="21">
        <f t="shared" si="10"/>
        <v>0</v>
      </c>
      <c r="AO24" s="21">
        <f t="shared" si="10"/>
        <v>0</v>
      </c>
      <c r="AP24" s="21">
        <f t="shared" si="10"/>
        <v>0</v>
      </c>
      <c r="AQ24" s="21">
        <f t="shared" si="10"/>
        <v>0</v>
      </c>
      <c r="AR24" s="21">
        <f t="shared" si="10"/>
        <v>0</v>
      </c>
      <c r="AS24" s="21">
        <f t="shared" si="10"/>
        <v>0</v>
      </c>
      <c r="AT24" s="21">
        <f t="shared" si="10"/>
        <v>0</v>
      </c>
      <c r="AU24" s="21">
        <f t="shared" si="10"/>
        <v>0</v>
      </c>
      <c r="AV24" s="21">
        <f t="shared" si="10"/>
        <v>0</v>
      </c>
      <c r="AW24" s="21">
        <f t="shared" si="10"/>
        <v>0</v>
      </c>
      <c r="AX24" s="21">
        <f t="shared" si="10"/>
        <v>0</v>
      </c>
      <c r="AY24" s="21">
        <f t="shared" si="10"/>
        <v>0</v>
      </c>
      <c r="AZ24" s="21">
        <f t="shared" si="10"/>
        <v>0</v>
      </c>
    </row>
    <row r="25" spans="1:52">
      <c r="A25" s="21" t="str">
        <f t="shared" si="11"/>
        <v>So</v>
      </c>
      <c r="B25" s="32">
        <f t="shared" si="7"/>
        <v>0.77083333333333326</v>
      </c>
      <c r="C25" s="33">
        <f t="shared" si="8"/>
        <v>0.80208333333333326</v>
      </c>
      <c r="D25" s="21">
        <v>13</v>
      </c>
      <c r="E25" s="11" t="s">
        <v>53</v>
      </c>
      <c r="F25" t="str">
        <f>VLOOKUP(E25,'T7'!$A$21:$H$60,3,0)</f>
        <v>Slavia B</v>
      </c>
      <c r="G25" s="48" t="str">
        <f>VLOOKUP(E25,'T7'!$A$21:$H$60,4,0)</f>
        <v>Zlín B</v>
      </c>
      <c r="H25" s="48"/>
      <c r="I25" s="48"/>
      <c r="J25" s="48"/>
      <c r="K25" s="49"/>
      <c r="L25" s="11"/>
      <c r="M25" s="30" t="e">
        <f t="shared" si="5"/>
        <v>#VALUE!</v>
      </c>
      <c r="N25" s="30">
        <f t="shared" si="0"/>
        <v>0</v>
      </c>
      <c r="O25" s="30">
        <f t="shared" si="1"/>
        <v>0</v>
      </c>
      <c r="P25" s="21">
        <f>SUM(AC13:AC33)</f>
        <v>1</v>
      </c>
      <c r="Q25" s="21">
        <f t="shared" si="2"/>
        <v>0</v>
      </c>
      <c r="R25" s="21">
        <f t="shared" si="10"/>
        <v>0</v>
      </c>
      <c r="S25" s="21">
        <f t="shared" si="10"/>
        <v>0</v>
      </c>
      <c r="T25" s="21">
        <f t="shared" si="10"/>
        <v>0</v>
      </c>
      <c r="U25" s="21">
        <f t="shared" si="10"/>
        <v>0</v>
      </c>
      <c r="V25" s="21">
        <f t="shared" si="10"/>
        <v>0</v>
      </c>
      <c r="W25" s="21">
        <f t="shared" si="10"/>
        <v>0</v>
      </c>
      <c r="X25" s="21">
        <f t="shared" si="10"/>
        <v>0</v>
      </c>
      <c r="Y25" s="21">
        <f t="shared" si="10"/>
        <v>0</v>
      </c>
      <c r="Z25" s="21">
        <f t="shared" si="10"/>
        <v>0</v>
      </c>
      <c r="AA25" s="21">
        <f t="shared" si="10"/>
        <v>0</v>
      </c>
      <c r="AB25" s="21">
        <f t="shared" si="10"/>
        <v>0</v>
      </c>
      <c r="AC25" s="21">
        <f t="shared" si="10"/>
        <v>1</v>
      </c>
      <c r="AD25" s="21">
        <f t="shared" si="10"/>
        <v>0</v>
      </c>
      <c r="AE25" s="21">
        <f t="shared" si="10"/>
        <v>0</v>
      </c>
      <c r="AF25" s="21">
        <f t="shared" si="10"/>
        <v>0</v>
      </c>
      <c r="AG25" s="21">
        <f t="shared" si="10"/>
        <v>0</v>
      </c>
      <c r="AH25" s="21">
        <f t="shared" si="10"/>
        <v>0</v>
      </c>
      <c r="AI25" s="21">
        <f t="shared" si="10"/>
        <v>0</v>
      </c>
      <c r="AJ25" s="21">
        <f t="shared" si="10"/>
        <v>0</v>
      </c>
      <c r="AK25" s="21">
        <f t="shared" si="10"/>
        <v>0</v>
      </c>
      <c r="AL25" s="21">
        <f t="shared" si="10"/>
        <v>0</v>
      </c>
      <c r="AM25" s="21">
        <f t="shared" si="10"/>
        <v>0</v>
      </c>
      <c r="AN25" s="21">
        <f t="shared" si="10"/>
        <v>0</v>
      </c>
      <c r="AO25" s="21">
        <f t="shared" si="10"/>
        <v>0</v>
      </c>
      <c r="AP25" s="21">
        <f t="shared" si="10"/>
        <v>0</v>
      </c>
      <c r="AQ25" s="21">
        <f t="shared" si="10"/>
        <v>0</v>
      </c>
      <c r="AR25" s="21">
        <f t="shared" si="10"/>
        <v>0</v>
      </c>
      <c r="AS25" s="21">
        <f t="shared" si="10"/>
        <v>0</v>
      </c>
      <c r="AT25" s="21">
        <f t="shared" si="10"/>
        <v>0</v>
      </c>
      <c r="AU25" s="21">
        <f t="shared" si="10"/>
        <v>0</v>
      </c>
      <c r="AV25" s="21">
        <f t="shared" si="10"/>
        <v>0</v>
      </c>
      <c r="AW25" s="21">
        <f t="shared" si="10"/>
        <v>0</v>
      </c>
      <c r="AX25" s="21">
        <f t="shared" si="10"/>
        <v>0</v>
      </c>
      <c r="AY25" s="21">
        <f t="shared" si="10"/>
        <v>0</v>
      </c>
      <c r="AZ25" s="21">
        <f t="shared" si="10"/>
        <v>0</v>
      </c>
    </row>
    <row r="26" spans="1:52">
      <c r="A26" s="21" t="str">
        <f t="shared" si="11"/>
        <v>Ne</v>
      </c>
      <c r="B26" s="32">
        <v>0.35416666666666669</v>
      </c>
      <c r="C26" s="33">
        <f t="shared" si="8"/>
        <v>0.38541666666666669</v>
      </c>
      <c r="D26" s="21">
        <v>14</v>
      </c>
      <c r="E26" s="11" t="s">
        <v>54</v>
      </c>
      <c r="F26" t="str">
        <f>VLOOKUP(E26,'T7'!$A$21:$H$60,3,0)</f>
        <v>Nitra</v>
      </c>
      <c r="G26" s="48" t="str">
        <f>VLOOKUP(E26,'T7'!$A$21:$H$60,4,0)</f>
        <v>Zlín A</v>
      </c>
      <c r="H26" s="48"/>
      <c r="I26" s="48"/>
      <c r="J26" s="48"/>
      <c r="K26" s="49"/>
      <c r="L26" s="11"/>
      <c r="M26" s="30" t="e">
        <f t="shared" si="5"/>
        <v>#VALUE!</v>
      </c>
      <c r="N26" s="30">
        <f t="shared" si="0"/>
        <v>0</v>
      </c>
      <c r="O26" s="30">
        <f t="shared" si="1"/>
        <v>0</v>
      </c>
      <c r="P26" s="21">
        <f>SUM(AD13:AD33)</f>
        <v>1</v>
      </c>
      <c r="Q26" s="21">
        <f t="shared" si="2"/>
        <v>0</v>
      </c>
      <c r="R26" s="21">
        <f t="shared" si="10"/>
        <v>0</v>
      </c>
      <c r="S26" s="21">
        <f t="shared" si="10"/>
        <v>0</v>
      </c>
      <c r="T26" s="21">
        <f t="shared" si="10"/>
        <v>0</v>
      </c>
      <c r="U26" s="21">
        <f t="shared" si="10"/>
        <v>0</v>
      </c>
      <c r="V26" s="21">
        <f t="shared" si="10"/>
        <v>0</v>
      </c>
      <c r="W26" s="21">
        <f t="shared" si="10"/>
        <v>0</v>
      </c>
      <c r="X26" s="21">
        <f t="shared" si="10"/>
        <v>0</v>
      </c>
      <c r="Y26" s="21">
        <f t="shared" si="10"/>
        <v>0</v>
      </c>
      <c r="Z26" s="21">
        <f t="shared" si="10"/>
        <v>0</v>
      </c>
      <c r="AA26" s="21">
        <f t="shared" si="10"/>
        <v>0</v>
      </c>
      <c r="AB26" s="21">
        <f t="shared" si="10"/>
        <v>0</v>
      </c>
      <c r="AC26" s="21">
        <f t="shared" si="10"/>
        <v>0</v>
      </c>
      <c r="AD26" s="21">
        <f t="shared" si="10"/>
        <v>1</v>
      </c>
      <c r="AE26" s="21">
        <f t="shared" si="10"/>
        <v>0</v>
      </c>
      <c r="AF26" s="21">
        <f t="shared" si="10"/>
        <v>0</v>
      </c>
      <c r="AG26" s="21">
        <f t="shared" si="10"/>
        <v>0</v>
      </c>
      <c r="AH26" s="21">
        <f t="shared" si="10"/>
        <v>0</v>
      </c>
      <c r="AI26" s="21">
        <f t="shared" si="10"/>
        <v>0</v>
      </c>
      <c r="AJ26" s="21">
        <f t="shared" si="10"/>
        <v>0</v>
      </c>
      <c r="AK26" s="21">
        <f t="shared" si="10"/>
        <v>0</v>
      </c>
      <c r="AL26" s="21">
        <f t="shared" si="10"/>
        <v>0</v>
      </c>
      <c r="AM26" s="21">
        <f t="shared" si="10"/>
        <v>0</v>
      </c>
      <c r="AN26" s="21">
        <f t="shared" si="10"/>
        <v>0</v>
      </c>
      <c r="AO26" s="21">
        <f t="shared" si="10"/>
        <v>0</v>
      </c>
      <c r="AP26" s="21">
        <f t="shared" si="10"/>
        <v>0</v>
      </c>
      <c r="AQ26" s="21">
        <f t="shared" si="10"/>
        <v>0</v>
      </c>
      <c r="AR26" s="21">
        <f t="shared" si="10"/>
        <v>0</v>
      </c>
      <c r="AS26" s="21">
        <f t="shared" si="10"/>
        <v>0</v>
      </c>
      <c r="AT26" s="21">
        <f t="shared" si="10"/>
        <v>0</v>
      </c>
      <c r="AU26" s="21">
        <f t="shared" si="10"/>
        <v>0</v>
      </c>
      <c r="AV26" s="21">
        <f t="shared" si="10"/>
        <v>0</v>
      </c>
      <c r="AW26" s="21">
        <f t="shared" si="10"/>
        <v>0</v>
      </c>
      <c r="AX26" s="21">
        <f t="shared" si="10"/>
        <v>0</v>
      </c>
      <c r="AY26" s="21">
        <f t="shared" si="10"/>
        <v>0</v>
      </c>
      <c r="AZ26" s="21">
        <f t="shared" si="10"/>
        <v>0</v>
      </c>
    </row>
    <row r="27" spans="1:52">
      <c r="A27" s="21" t="str">
        <f t="shared" si="11"/>
        <v>Ne</v>
      </c>
      <c r="B27" s="32">
        <f t="shared" si="7"/>
        <v>0.3888888888888889</v>
      </c>
      <c r="C27" s="33">
        <f t="shared" si="8"/>
        <v>0.4201388888888889</v>
      </c>
      <c r="D27" s="21">
        <v>15</v>
      </c>
      <c r="E27" s="11" t="s">
        <v>55</v>
      </c>
      <c r="F27" t="str">
        <f>VLOOKUP(E27,'T7'!$A$21:$H$60,3,0)</f>
        <v>Slavia B</v>
      </c>
      <c r="G27" s="48" t="str">
        <f>VLOOKUP(E27,'T7'!$A$21:$H$60,4,0)</f>
        <v>Slavia A</v>
      </c>
      <c r="H27" s="48"/>
      <c r="I27" s="48"/>
      <c r="J27" s="48"/>
      <c r="K27" s="49"/>
      <c r="L27" s="11"/>
      <c r="M27" s="30" t="e">
        <f t="shared" si="5"/>
        <v>#VALUE!</v>
      </c>
      <c r="N27" s="30">
        <f t="shared" si="0"/>
        <v>0</v>
      </c>
      <c r="O27" s="30">
        <f t="shared" si="1"/>
        <v>0</v>
      </c>
      <c r="P27" s="21">
        <f>SUM(AE13:AE33)</f>
        <v>1</v>
      </c>
      <c r="Q27" s="21">
        <f t="shared" si="2"/>
        <v>0</v>
      </c>
      <c r="R27" s="21">
        <f t="shared" si="10"/>
        <v>0</v>
      </c>
      <c r="S27" s="21">
        <f t="shared" si="10"/>
        <v>0</v>
      </c>
      <c r="T27" s="21">
        <f t="shared" si="10"/>
        <v>0</v>
      </c>
      <c r="U27" s="21">
        <f t="shared" si="10"/>
        <v>0</v>
      </c>
      <c r="V27" s="21">
        <f t="shared" si="10"/>
        <v>0</v>
      </c>
      <c r="W27" s="21">
        <f t="shared" si="10"/>
        <v>0</v>
      </c>
      <c r="X27" s="21">
        <f t="shared" si="10"/>
        <v>0</v>
      </c>
      <c r="Y27" s="21">
        <f t="shared" si="10"/>
        <v>0</v>
      </c>
      <c r="Z27" s="21">
        <f t="shared" si="10"/>
        <v>0</v>
      </c>
      <c r="AA27" s="21">
        <f t="shared" si="10"/>
        <v>0</v>
      </c>
      <c r="AB27" s="21">
        <f t="shared" si="10"/>
        <v>0</v>
      </c>
      <c r="AC27" s="21">
        <f t="shared" si="10"/>
        <v>0</v>
      </c>
      <c r="AD27" s="21">
        <f t="shared" si="10"/>
        <v>0</v>
      </c>
      <c r="AE27" s="21">
        <f t="shared" si="10"/>
        <v>1</v>
      </c>
      <c r="AF27" s="21">
        <f t="shared" si="10"/>
        <v>0</v>
      </c>
      <c r="AG27" s="21">
        <f t="shared" si="10"/>
        <v>0</v>
      </c>
      <c r="AH27" s="21">
        <f t="shared" si="10"/>
        <v>0</v>
      </c>
      <c r="AI27" s="21">
        <f t="shared" si="10"/>
        <v>0</v>
      </c>
      <c r="AJ27" s="21">
        <f t="shared" si="10"/>
        <v>0</v>
      </c>
      <c r="AK27" s="21">
        <f t="shared" si="10"/>
        <v>0</v>
      </c>
      <c r="AL27" s="21">
        <f t="shared" si="10"/>
        <v>0</v>
      </c>
      <c r="AM27" s="21">
        <f t="shared" si="10"/>
        <v>0</v>
      </c>
      <c r="AN27" s="21">
        <f t="shared" si="10"/>
        <v>0</v>
      </c>
      <c r="AO27" s="21">
        <f t="shared" si="10"/>
        <v>0</v>
      </c>
      <c r="AP27" s="21">
        <f t="shared" si="10"/>
        <v>0</v>
      </c>
      <c r="AQ27" s="21">
        <f t="shared" si="10"/>
        <v>0</v>
      </c>
      <c r="AR27" s="21">
        <f t="shared" si="10"/>
        <v>0</v>
      </c>
      <c r="AS27" s="21">
        <f t="shared" si="10"/>
        <v>0</v>
      </c>
      <c r="AT27" s="21">
        <f t="shared" si="10"/>
        <v>0</v>
      </c>
      <c r="AU27" s="21">
        <f t="shared" si="10"/>
        <v>0</v>
      </c>
      <c r="AV27" s="21">
        <f t="shared" si="10"/>
        <v>0</v>
      </c>
      <c r="AW27" s="21">
        <f t="shared" si="10"/>
        <v>0</v>
      </c>
      <c r="AX27" s="21">
        <f t="shared" si="10"/>
        <v>0</v>
      </c>
      <c r="AY27" s="21">
        <f t="shared" si="10"/>
        <v>0</v>
      </c>
      <c r="AZ27" s="21">
        <f t="shared" si="10"/>
        <v>0</v>
      </c>
    </row>
    <row r="28" spans="1:52">
      <c r="A28" s="21" t="str">
        <f t="shared" si="11"/>
        <v>Ne</v>
      </c>
      <c r="B28" s="32">
        <f t="shared" si="7"/>
        <v>0.4236111111111111</v>
      </c>
      <c r="C28" s="33">
        <f t="shared" si="8"/>
        <v>0.4548611111111111</v>
      </c>
      <c r="D28" s="21">
        <v>16</v>
      </c>
      <c r="E28" s="11" t="s">
        <v>61</v>
      </c>
      <c r="F28" t="str">
        <f>VLOOKUP(E28,'T7'!$A$21:$H$60,3,0)</f>
        <v>Zlín B</v>
      </c>
      <c r="G28" s="48" t="str">
        <f>VLOOKUP(E28,'T7'!$A$21:$H$60,4,0)</f>
        <v>Bytča</v>
      </c>
      <c r="H28" s="48"/>
      <c r="I28" s="48"/>
      <c r="J28" s="48"/>
      <c r="K28" s="49"/>
      <c r="L28" s="11"/>
      <c r="M28" s="30" t="e">
        <f t="shared" si="5"/>
        <v>#VALUE!</v>
      </c>
      <c r="N28" s="30">
        <f t="shared" si="0"/>
        <v>0</v>
      </c>
      <c r="O28" s="30">
        <f t="shared" si="1"/>
        <v>0</v>
      </c>
      <c r="P28" s="21">
        <f>SUM(AF13:AF33)</f>
        <v>1</v>
      </c>
      <c r="Q28" s="21">
        <f t="shared" si="2"/>
        <v>0</v>
      </c>
      <c r="R28" s="21">
        <f t="shared" ref="R28:AA33" si="12">IF($E28=R$12,1,0)</f>
        <v>0</v>
      </c>
      <c r="S28" s="21">
        <f t="shared" si="12"/>
        <v>0</v>
      </c>
      <c r="T28" s="21">
        <f t="shared" si="12"/>
        <v>0</v>
      </c>
      <c r="U28" s="21">
        <f t="shared" si="12"/>
        <v>0</v>
      </c>
      <c r="V28" s="21">
        <f t="shared" si="12"/>
        <v>0</v>
      </c>
      <c r="W28" s="21">
        <f t="shared" si="12"/>
        <v>0</v>
      </c>
      <c r="X28" s="21">
        <f t="shared" si="12"/>
        <v>0</v>
      </c>
      <c r="Y28" s="21">
        <f t="shared" si="12"/>
        <v>0</v>
      </c>
      <c r="Z28" s="21">
        <f t="shared" si="12"/>
        <v>0</v>
      </c>
      <c r="AA28" s="21">
        <f t="shared" si="12"/>
        <v>0</v>
      </c>
      <c r="AB28" s="21">
        <f t="shared" ref="AB28:AK33" si="13">IF($E28=AB$12,1,0)</f>
        <v>0</v>
      </c>
      <c r="AC28" s="21">
        <f t="shared" si="13"/>
        <v>0</v>
      </c>
      <c r="AD28" s="21">
        <f t="shared" si="13"/>
        <v>0</v>
      </c>
      <c r="AE28" s="21">
        <f t="shared" si="13"/>
        <v>0</v>
      </c>
      <c r="AF28" s="21">
        <f t="shared" si="13"/>
        <v>1</v>
      </c>
      <c r="AG28" s="21">
        <f t="shared" si="13"/>
        <v>0</v>
      </c>
      <c r="AH28" s="21">
        <f t="shared" si="13"/>
        <v>0</v>
      </c>
      <c r="AI28" s="21">
        <f t="shared" si="13"/>
        <v>0</v>
      </c>
      <c r="AJ28" s="21">
        <f t="shared" si="13"/>
        <v>0</v>
      </c>
      <c r="AK28" s="21">
        <f t="shared" si="13"/>
        <v>0</v>
      </c>
      <c r="AL28" s="21">
        <f t="shared" ref="AL28:AZ33" si="14">IF($E28=AL$12,1,0)</f>
        <v>0</v>
      </c>
      <c r="AM28" s="21">
        <f t="shared" si="14"/>
        <v>0</v>
      </c>
      <c r="AN28" s="21">
        <f t="shared" si="14"/>
        <v>0</v>
      </c>
      <c r="AO28" s="21">
        <f t="shared" si="14"/>
        <v>0</v>
      </c>
      <c r="AP28" s="21">
        <f t="shared" si="14"/>
        <v>0</v>
      </c>
      <c r="AQ28" s="21">
        <f t="shared" si="14"/>
        <v>0</v>
      </c>
      <c r="AR28" s="21">
        <f t="shared" si="14"/>
        <v>0</v>
      </c>
      <c r="AS28" s="21">
        <f t="shared" si="14"/>
        <v>0</v>
      </c>
      <c r="AT28" s="21">
        <f t="shared" si="14"/>
        <v>0</v>
      </c>
      <c r="AU28" s="21">
        <f t="shared" si="14"/>
        <v>0</v>
      </c>
      <c r="AV28" s="21">
        <f t="shared" si="14"/>
        <v>0</v>
      </c>
      <c r="AW28" s="21">
        <f t="shared" si="14"/>
        <v>0</v>
      </c>
      <c r="AX28" s="21">
        <f t="shared" si="14"/>
        <v>0</v>
      </c>
      <c r="AY28" s="21">
        <f t="shared" si="14"/>
        <v>0</v>
      </c>
      <c r="AZ28" s="21">
        <f t="shared" si="14"/>
        <v>0</v>
      </c>
    </row>
    <row r="29" spans="1:52">
      <c r="A29" s="21" t="str">
        <f t="shared" si="11"/>
        <v>Ne</v>
      </c>
      <c r="B29" s="32">
        <f t="shared" si="7"/>
        <v>0.45833333333333331</v>
      </c>
      <c r="C29" s="33">
        <f t="shared" si="8"/>
        <v>0.48958333333333331</v>
      </c>
      <c r="D29" s="21">
        <v>17</v>
      </c>
      <c r="E29" s="11" t="s">
        <v>62</v>
      </c>
      <c r="F29" t="str">
        <f>VLOOKUP(E29,'T7'!$A$21:$H$60,3,0)</f>
        <v>Trenčín</v>
      </c>
      <c r="G29" s="48" t="str">
        <f>VLOOKUP(E29,'T7'!$A$21:$H$60,4,0)</f>
        <v>Zlín A</v>
      </c>
      <c r="H29" s="48"/>
      <c r="I29" s="48"/>
      <c r="J29" s="48"/>
      <c r="K29" s="49"/>
      <c r="L29" s="11"/>
      <c r="M29" s="30" t="e">
        <f t="shared" si="5"/>
        <v>#VALUE!</v>
      </c>
      <c r="N29" s="30">
        <f t="shared" si="0"/>
        <v>0</v>
      </c>
      <c r="O29" s="30">
        <f t="shared" si="1"/>
        <v>0</v>
      </c>
      <c r="P29" s="21">
        <f>SUM(AG13:AG33)</f>
        <v>1</v>
      </c>
      <c r="Q29" s="21">
        <f t="shared" si="2"/>
        <v>0</v>
      </c>
      <c r="R29" s="21">
        <f t="shared" si="12"/>
        <v>0</v>
      </c>
      <c r="S29" s="21">
        <f t="shared" si="12"/>
        <v>0</v>
      </c>
      <c r="T29" s="21">
        <f t="shared" si="12"/>
        <v>0</v>
      </c>
      <c r="U29" s="21">
        <f t="shared" si="12"/>
        <v>0</v>
      </c>
      <c r="V29" s="21">
        <f t="shared" si="12"/>
        <v>0</v>
      </c>
      <c r="W29" s="21">
        <f t="shared" si="12"/>
        <v>0</v>
      </c>
      <c r="X29" s="21">
        <f t="shared" si="12"/>
        <v>0</v>
      </c>
      <c r="Y29" s="21">
        <f t="shared" si="12"/>
        <v>0</v>
      </c>
      <c r="Z29" s="21">
        <f t="shared" si="12"/>
        <v>0</v>
      </c>
      <c r="AA29" s="21">
        <f t="shared" si="12"/>
        <v>0</v>
      </c>
      <c r="AB29" s="21">
        <f t="shared" si="13"/>
        <v>0</v>
      </c>
      <c r="AC29" s="21">
        <f t="shared" si="13"/>
        <v>0</v>
      </c>
      <c r="AD29" s="21">
        <f t="shared" si="13"/>
        <v>0</v>
      </c>
      <c r="AE29" s="21">
        <f t="shared" si="13"/>
        <v>0</v>
      </c>
      <c r="AF29" s="21">
        <f t="shared" si="13"/>
        <v>0</v>
      </c>
      <c r="AG29" s="21">
        <f t="shared" si="13"/>
        <v>1</v>
      </c>
      <c r="AH29" s="21">
        <f t="shared" si="13"/>
        <v>0</v>
      </c>
      <c r="AI29" s="21">
        <f t="shared" si="13"/>
        <v>0</v>
      </c>
      <c r="AJ29" s="21">
        <f t="shared" si="13"/>
        <v>0</v>
      </c>
      <c r="AK29" s="21">
        <f t="shared" si="13"/>
        <v>0</v>
      </c>
      <c r="AL29" s="21">
        <f t="shared" si="14"/>
        <v>0</v>
      </c>
      <c r="AM29" s="21">
        <f t="shared" si="14"/>
        <v>0</v>
      </c>
      <c r="AN29" s="21">
        <f t="shared" si="14"/>
        <v>0</v>
      </c>
      <c r="AO29" s="21">
        <f t="shared" si="14"/>
        <v>0</v>
      </c>
      <c r="AP29" s="21">
        <f t="shared" si="14"/>
        <v>0</v>
      </c>
      <c r="AQ29" s="21">
        <f t="shared" si="14"/>
        <v>0</v>
      </c>
      <c r="AR29" s="21">
        <f t="shared" si="14"/>
        <v>0</v>
      </c>
      <c r="AS29" s="21">
        <f t="shared" si="14"/>
        <v>0</v>
      </c>
      <c r="AT29" s="21">
        <f t="shared" si="14"/>
        <v>0</v>
      </c>
      <c r="AU29" s="21">
        <f t="shared" si="14"/>
        <v>0</v>
      </c>
      <c r="AV29" s="21">
        <f t="shared" si="14"/>
        <v>0</v>
      </c>
      <c r="AW29" s="21">
        <f t="shared" si="14"/>
        <v>0</v>
      </c>
      <c r="AX29" s="21">
        <f t="shared" si="14"/>
        <v>0</v>
      </c>
      <c r="AY29" s="21">
        <f t="shared" si="14"/>
        <v>0</v>
      </c>
      <c r="AZ29" s="21">
        <f t="shared" si="14"/>
        <v>0</v>
      </c>
    </row>
    <row r="30" spans="1:52">
      <c r="A30" s="21" t="str">
        <f t="shared" si="11"/>
        <v>Ne</v>
      </c>
      <c r="B30" s="32">
        <f t="shared" si="7"/>
        <v>0.49305555555555552</v>
      </c>
      <c r="C30" s="33">
        <f t="shared" si="8"/>
        <v>0.52430555555555558</v>
      </c>
      <c r="D30" s="21">
        <v>18</v>
      </c>
      <c r="E30" s="11" t="s">
        <v>63</v>
      </c>
      <c r="F30" t="str">
        <f>VLOOKUP(E30,'T7'!$A$21:$H$60,3,0)</f>
        <v>Slavia A</v>
      </c>
      <c r="G30" s="48" t="str">
        <f>VLOOKUP(E30,'T7'!$A$21:$H$60,4,0)</f>
        <v>Nitra</v>
      </c>
      <c r="H30" s="48"/>
      <c r="I30" s="48"/>
      <c r="J30" s="48"/>
      <c r="K30" s="49"/>
      <c r="L30" s="11"/>
      <c r="M30" s="30" t="e">
        <f t="shared" si="5"/>
        <v>#VALUE!</v>
      </c>
      <c r="N30" s="30">
        <f t="shared" si="0"/>
        <v>0</v>
      </c>
      <c r="O30" s="30">
        <f t="shared" si="1"/>
        <v>0</v>
      </c>
      <c r="P30" s="21">
        <f>SUM(AH13:AH33)</f>
        <v>1</v>
      </c>
      <c r="Q30" s="21">
        <f t="shared" si="2"/>
        <v>0</v>
      </c>
      <c r="R30" s="21">
        <f t="shared" si="12"/>
        <v>0</v>
      </c>
      <c r="S30" s="21">
        <f t="shared" si="12"/>
        <v>0</v>
      </c>
      <c r="T30" s="21">
        <f t="shared" si="12"/>
        <v>0</v>
      </c>
      <c r="U30" s="21">
        <f t="shared" si="12"/>
        <v>0</v>
      </c>
      <c r="V30" s="21">
        <f t="shared" si="12"/>
        <v>0</v>
      </c>
      <c r="W30" s="21">
        <f t="shared" si="12"/>
        <v>0</v>
      </c>
      <c r="X30" s="21">
        <f t="shared" si="12"/>
        <v>0</v>
      </c>
      <c r="Y30" s="21">
        <f t="shared" si="12"/>
        <v>0</v>
      </c>
      <c r="Z30" s="21">
        <f t="shared" si="12"/>
        <v>0</v>
      </c>
      <c r="AA30" s="21">
        <f t="shared" si="12"/>
        <v>0</v>
      </c>
      <c r="AB30" s="21">
        <f t="shared" si="13"/>
        <v>0</v>
      </c>
      <c r="AC30" s="21">
        <f t="shared" si="13"/>
        <v>0</v>
      </c>
      <c r="AD30" s="21">
        <f t="shared" si="13"/>
        <v>0</v>
      </c>
      <c r="AE30" s="21">
        <f t="shared" si="13"/>
        <v>0</v>
      </c>
      <c r="AF30" s="21">
        <f t="shared" si="13"/>
        <v>0</v>
      </c>
      <c r="AG30" s="21">
        <f t="shared" si="13"/>
        <v>0</v>
      </c>
      <c r="AH30" s="21">
        <f t="shared" si="13"/>
        <v>1</v>
      </c>
      <c r="AI30" s="21">
        <f t="shared" si="13"/>
        <v>0</v>
      </c>
      <c r="AJ30" s="21">
        <f t="shared" si="13"/>
        <v>0</v>
      </c>
      <c r="AK30" s="21">
        <f t="shared" si="13"/>
        <v>0</v>
      </c>
      <c r="AL30" s="21">
        <f t="shared" si="14"/>
        <v>0</v>
      </c>
      <c r="AM30" s="21">
        <f t="shared" si="14"/>
        <v>0</v>
      </c>
      <c r="AN30" s="21">
        <f t="shared" si="14"/>
        <v>0</v>
      </c>
      <c r="AO30" s="21">
        <f t="shared" si="14"/>
        <v>0</v>
      </c>
      <c r="AP30" s="21">
        <f t="shared" si="14"/>
        <v>0</v>
      </c>
      <c r="AQ30" s="21">
        <f t="shared" si="14"/>
        <v>0</v>
      </c>
      <c r="AR30" s="21">
        <f t="shared" si="14"/>
        <v>0</v>
      </c>
      <c r="AS30" s="21">
        <f t="shared" si="14"/>
        <v>0</v>
      </c>
      <c r="AT30" s="21">
        <f t="shared" si="14"/>
        <v>0</v>
      </c>
      <c r="AU30" s="21">
        <f t="shared" si="14"/>
        <v>0</v>
      </c>
      <c r="AV30" s="21">
        <f t="shared" si="14"/>
        <v>0</v>
      </c>
      <c r="AW30" s="21">
        <f t="shared" si="14"/>
        <v>0</v>
      </c>
      <c r="AX30" s="21">
        <f t="shared" si="14"/>
        <v>0</v>
      </c>
      <c r="AY30" s="21">
        <f t="shared" si="14"/>
        <v>0</v>
      </c>
      <c r="AZ30" s="21">
        <f t="shared" si="14"/>
        <v>0</v>
      </c>
    </row>
    <row r="31" spans="1:52">
      <c r="A31" s="21" t="str">
        <f t="shared" si="11"/>
        <v>Ne</v>
      </c>
      <c r="B31" s="32">
        <f t="shared" si="7"/>
        <v>0.52777777777777779</v>
      </c>
      <c r="C31" s="33">
        <f t="shared" si="8"/>
        <v>0.55902777777777779</v>
      </c>
      <c r="D31" s="21">
        <v>19</v>
      </c>
      <c r="E31" s="11" t="s">
        <v>64</v>
      </c>
      <c r="F31" t="str">
        <f>VLOOKUP(E31,'T7'!$A$21:$H$60,3,0)</f>
        <v>Bytča</v>
      </c>
      <c r="G31" s="48" t="str">
        <f>VLOOKUP(E31,'T7'!$A$21:$H$60,4,0)</f>
        <v>Slavia B</v>
      </c>
      <c r="H31" s="48"/>
      <c r="I31" s="48"/>
      <c r="J31" s="48"/>
      <c r="K31" s="49"/>
      <c r="L31" s="11"/>
      <c r="M31" s="30" t="e">
        <f t="shared" si="5"/>
        <v>#VALUE!</v>
      </c>
      <c r="N31" s="30">
        <f t="shared" si="0"/>
        <v>0</v>
      </c>
      <c r="O31" s="30">
        <f t="shared" si="1"/>
        <v>0</v>
      </c>
      <c r="P31" s="21">
        <f>SUM(AI13:AI33)</f>
        <v>1</v>
      </c>
      <c r="Q31" s="21">
        <f t="shared" si="2"/>
        <v>0</v>
      </c>
      <c r="R31" s="21">
        <f t="shared" si="12"/>
        <v>0</v>
      </c>
      <c r="S31" s="21">
        <f t="shared" si="12"/>
        <v>0</v>
      </c>
      <c r="T31" s="21">
        <f t="shared" si="12"/>
        <v>0</v>
      </c>
      <c r="U31" s="21">
        <f t="shared" si="12"/>
        <v>0</v>
      </c>
      <c r="V31" s="21">
        <f t="shared" si="12"/>
        <v>0</v>
      </c>
      <c r="W31" s="21">
        <f t="shared" si="12"/>
        <v>0</v>
      </c>
      <c r="X31" s="21">
        <f t="shared" si="12"/>
        <v>0</v>
      </c>
      <c r="Y31" s="21">
        <f t="shared" si="12"/>
        <v>0</v>
      </c>
      <c r="Z31" s="21">
        <f t="shared" si="12"/>
        <v>0</v>
      </c>
      <c r="AA31" s="21">
        <f t="shared" si="12"/>
        <v>0</v>
      </c>
      <c r="AB31" s="21">
        <f t="shared" si="13"/>
        <v>0</v>
      </c>
      <c r="AC31" s="21">
        <f t="shared" si="13"/>
        <v>0</v>
      </c>
      <c r="AD31" s="21">
        <f t="shared" si="13"/>
        <v>0</v>
      </c>
      <c r="AE31" s="21">
        <f t="shared" si="13"/>
        <v>0</v>
      </c>
      <c r="AF31" s="21">
        <f t="shared" si="13"/>
        <v>0</v>
      </c>
      <c r="AG31" s="21">
        <f t="shared" si="13"/>
        <v>0</v>
      </c>
      <c r="AH31" s="21">
        <f t="shared" si="13"/>
        <v>0</v>
      </c>
      <c r="AI31" s="21">
        <f t="shared" si="13"/>
        <v>1</v>
      </c>
      <c r="AJ31" s="21">
        <f t="shared" si="13"/>
        <v>0</v>
      </c>
      <c r="AK31" s="21">
        <f t="shared" si="13"/>
        <v>0</v>
      </c>
      <c r="AL31" s="21">
        <f t="shared" si="14"/>
        <v>0</v>
      </c>
      <c r="AM31" s="21">
        <f t="shared" si="14"/>
        <v>0</v>
      </c>
      <c r="AN31" s="21">
        <f t="shared" si="14"/>
        <v>0</v>
      </c>
      <c r="AO31" s="21">
        <f t="shared" si="14"/>
        <v>0</v>
      </c>
      <c r="AP31" s="21">
        <f t="shared" si="14"/>
        <v>0</v>
      </c>
      <c r="AQ31" s="21">
        <f t="shared" si="14"/>
        <v>0</v>
      </c>
      <c r="AR31" s="21">
        <f t="shared" si="14"/>
        <v>0</v>
      </c>
      <c r="AS31" s="21">
        <f t="shared" si="14"/>
        <v>0</v>
      </c>
      <c r="AT31" s="21">
        <f t="shared" si="14"/>
        <v>0</v>
      </c>
      <c r="AU31" s="21">
        <f t="shared" si="14"/>
        <v>0</v>
      </c>
      <c r="AV31" s="21">
        <f t="shared" si="14"/>
        <v>0</v>
      </c>
      <c r="AW31" s="21">
        <f t="shared" si="14"/>
        <v>0</v>
      </c>
      <c r="AX31" s="21">
        <f t="shared" si="14"/>
        <v>0</v>
      </c>
      <c r="AY31" s="21">
        <f t="shared" si="14"/>
        <v>0</v>
      </c>
      <c r="AZ31" s="21">
        <f t="shared" si="14"/>
        <v>0</v>
      </c>
    </row>
    <row r="32" spans="1:52">
      <c r="A32" s="21" t="str">
        <f t="shared" si="11"/>
        <v>Ne</v>
      </c>
      <c r="B32" s="32">
        <f t="shared" ref="B32:B33" si="15">IF(F32=0,B31,IF(G32=0,B31,B31+$P$2+$P$5))</f>
        <v>0.5625</v>
      </c>
      <c r="C32" s="33">
        <f t="shared" si="8"/>
        <v>0.59375</v>
      </c>
      <c r="D32" s="21">
        <v>20</v>
      </c>
      <c r="E32" s="11" t="s">
        <v>65</v>
      </c>
      <c r="F32" t="str">
        <f>VLOOKUP(E32,'T7'!$A$21:$H$60,3,0)</f>
        <v>Zlín A</v>
      </c>
      <c r="G32" s="48" t="str">
        <f>VLOOKUP(E32,'T7'!$A$21:$H$60,4,0)</f>
        <v>Zlín B</v>
      </c>
      <c r="H32" s="48"/>
      <c r="I32" s="48"/>
      <c r="J32" s="48"/>
      <c r="K32" s="49"/>
      <c r="L32" s="11"/>
      <c r="M32" s="30" t="e">
        <f t="shared" si="5"/>
        <v>#VALUE!</v>
      </c>
      <c r="N32" s="30">
        <f t="shared" si="0"/>
        <v>0</v>
      </c>
      <c r="O32" s="30">
        <f t="shared" si="1"/>
        <v>0</v>
      </c>
      <c r="P32" s="21">
        <f>SUM(AJ13:AJ33)</f>
        <v>1</v>
      </c>
      <c r="Q32" s="21">
        <f t="shared" si="2"/>
        <v>0</v>
      </c>
      <c r="R32" s="21">
        <f t="shared" si="12"/>
        <v>0</v>
      </c>
      <c r="S32" s="21">
        <f t="shared" si="12"/>
        <v>0</v>
      </c>
      <c r="T32" s="21">
        <f t="shared" si="12"/>
        <v>0</v>
      </c>
      <c r="U32" s="21">
        <f t="shared" si="12"/>
        <v>0</v>
      </c>
      <c r="V32" s="21">
        <f t="shared" si="12"/>
        <v>0</v>
      </c>
      <c r="W32" s="21">
        <f t="shared" si="12"/>
        <v>0</v>
      </c>
      <c r="X32" s="21">
        <f t="shared" si="12"/>
        <v>0</v>
      </c>
      <c r="Y32" s="21">
        <f t="shared" si="12"/>
        <v>0</v>
      </c>
      <c r="Z32" s="21">
        <f t="shared" si="12"/>
        <v>0</v>
      </c>
      <c r="AA32" s="21">
        <f t="shared" si="12"/>
        <v>0</v>
      </c>
      <c r="AB32" s="21">
        <f t="shared" si="13"/>
        <v>0</v>
      </c>
      <c r="AC32" s="21">
        <f t="shared" si="13"/>
        <v>0</v>
      </c>
      <c r="AD32" s="21">
        <f t="shared" si="13"/>
        <v>0</v>
      </c>
      <c r="AE32" s="21">
        <f t="shared" si="13"/>
        <v>0</v>
      </c>
      <c r="AF32" s="21">
        <f t="shared" si="13"/>
        <v>0</v>
      </c>
      <c r="AG32" s="21">
        <f t="shared" si="13"/>
        <v>0</v>
      </c>
      <c r="AH32" s="21">
        <f t="shared" si="13"/>
        <v>0</v>
      </c>
      <c r="AI32" s="21">
        <f t="shared" si="13"/>
        <v>0</v>
      </c>
      <c r="AJ32" s="21">
        <f t="shared" si="13"/>
        <v>1</v>
      </c>
      <c r="AK32" s="21">
        <f t="shared" si="13"/>
        <v>0</v>
      </c>
      <c r="AL32" s="21">
        <f t="shared" si="14"/>
        <v>0</v>
      </c>
      <c r="AM32" s="21">
        <f t="shared" si="14"/>
        <v>0</v>
      </c>
      <c r="AN32" s="21">
        <f t="shared" si="14"/>
        <v>0</v>
      </c>
      <c r="AO32" s="21">
        <f t="shared" si="14"/>
        <v>0</v>
      </c>
      <c r="AP32" s="21">
        <f t="shared" si="14"/>
        <v>0</v>
      </c>
      <c r="AQ32" s="21">
        <f t="shared" si="14"/>
        <v>0</v>
      </c>
      <c r="AR32" s="21">
        <f t="shared" si="14"/>
        <v>0</v>
      </c>
      <c r="AS32" s="21">
        <f t="shared" si="14"/>
        <v>0</v>
      </c>
      <c r="AT32" s="21">
        <f t="shared" si="14"/>
        <v>0</v>
      </c>
      <c r="AU32" s="21">
        <f t="shared" si="14"/>
        <v>0</v>
      </c>
      <c r="AV32" s="21">
        <f t="shared" si="14"/>
        <v>0</v>
      </c>
      <c r="AW32" s="21">
        <f t="shared" si="14"/>
        <v>0</v>
      </c>
      <c r="AX32" s="21">
        <f t="shared" si="14"/>
        <v>0</v>
      </c>
      <c r="AY32" s="21">
        <f t="shared" si="14"/>
        <v>0</v>
      </c>
      <c r="AZ32" s="21">
        <f t="shared" si="14"/>
        <v>0</v>
      </c>
    </row>
    <row r="33" spans="1:52">
      <c r="A33" s="21" t="str">
        <f t="shared" si="11"/>
        <v>Ne</v>
      </c>
      <c r="B33" s="32">
        <f t="shared" si="15"/>
        <v>0.59722222222222221</v>
      </c>
      <c r="C33" s="33">
        <f t="shared" si="8"/>
        <v>0.62847222222222221</v>
      </c>
      <c r="D33" s="21">
        <v>21</v>
      </c>
      <c r="E33" s="11" t="s">
        <v>66</v>
      </c>
      <c r="F33" t="str">
        <f>VLOOKUP(E33,'T7'!$A$21:$H$60,3,0)</f>
        <v>Nitra</v>
      </c>
      <c r="G33" s="48" t="str">
        <f>VLOOKUP(E33,'T7'!$A$21:$H$60,4,0)</f>
        <v>Trenčín</v>
      </c>
      <c r="H33" s="48"/>
      <c r="I33" s="48"/>
      <c r="J33" s="48"/>
      <c r="K33" s="49"/>
      <c r="L33" s="11"/>
      <c r="M33" s="30" t="e">
        <f t="shared" si="5"/>
        <v>#VALUE!</v>
      </c>
      <c r="N33" s="30">
        <f t="shared" ref="N33" si="16">IF(TYPE(M33)=1,VALUE(LEFT(L33,(M33-1))),0)</f>
        <v>0</v>
      </c>
      <c r="O33" s="30">
        <f t="shared" ref="O33" si="17">IF(TYPE(M33)=1,VALUE(RIGHT(L33,LEN(L33)-M33)),0)</f>
        <v>0</v>
      </c>
      <c r="P33" s="21">
        <f>SUM(AK13:AK33)</f>
        <v>1</v>
      </c>
      <c r="Q33" s="21">
        <f t="shared" si="2"/>
        <v>0</v>
      </c>
      <c r="R33" s="21">
        <f t="shared" si="12"/>
        <v>0</v>
      </c>
      <c r="S33" s="21">
        <f t="shared" si="12"/>
        <v>0</v>
      </c>
      <c r="T33" s="21">
        <f t="shared" si="12"/>
        <v>0</v>
      </c>
      <c r="U33" s="21">
        <f t="shared" si="12"/>
        <v>0</v>
      </c>
      <c r="V33" s="21">
        <f t="shared" si="12"/>
        <v>0</v>
      </c>
      <c r="W33" s="21">
        <f t="shared" si="12"/>
        <v>0</v>
      </c>
      <c r="X33" s="21">
        <f t="shared" si="12"/>
        <v>0</v>
      </c>
      <c r="Y33" s="21">
        <f t="shared" si="12"/>
        <v>0</v>
      </c>
      <c r="Z33" s="21">
        <f t="shared" si="12"/>
        <v>0</v>
      </c>
      <c r="AA33" s="21">
        <f t="shared" si="12"/>
        <v>0</v>
      </c>
      <c r="AB33" s="21">
        <f t="shared" si="13"/>
        <v>0</v>
      </c>
      <c r="AC33" s="21">
        <f t="shared" si="13"/>
        <v>0</v>
      </c>
      <c r="AD33" s="21">
        <f t="shared" si="13"/>
        <v>0</v>
      </c>
      <c r="AE33" s="21">
        <f t="shared" si="13"/>
        <v>0</v>
      </c>
      <c r="AF33" s="21">
        <f t="shared" si="13"/>
        <v>0</v>
      </c>
      <c r="AG33" s="21">
        <f t="shared" si="13"/>
        <v>0</v>
      </c>
      <c r="AH33" s="21">
        <f t="shared" si="13"/>
        <v>0</v>
      </c>
      <c r="AI33" s="21">
        <f t="shared" si="13"/>
        <v>0</v>
      </c>
      <c r="AJ33" s="21">
        <f t="shared" si="13"/>
        <v>0</v>
      </c>
      <c r="AK33" s="21">
        <f t="shared" si="13"/>
        <v>1</v>
      </c>
      <c r="AL33" s="21">
        <f t="shared" si="14"/>
        <v>0</v>
      </c>
      <c r="AM33" s="21">
        <f t="shared" si="14"/>
        <v>0</v>
      </c>
      <c r="AN33" s="21">
        <f t="shared" si="14"/>
        <v>0</v>
      </c>
      <c r="AO33" s="21">
        <f t="shared" si="14"/>
        <v>0</v>
      </c>
      <c r="AP33" s="21">
        <f t="shared" si="14"/>
        <v>0</v>
      </c>
      <c r="AQ33" s="21">
        <f t="shared" si="14"/>
        <v>0</v>
      </c>
      <c r="AR33" s="21">
        <f t="shared" si="14"/>
        <v>0</v>
      </c>
      <c r="AS33" s="21">
        <f t="shared" si="14"/>
        <v>0</v>
      </c>
      <c r="AT33" s="21">
        <f t="shared" si="14"/>
        <v>0</v>
      </c>
      <c r="AU33" s="21">
        <f t="shared" si="14"/>
        <v>0</v>
      </c>
      <c r="AV33" s="21">
        <f t="shared" si="14"/>
        <v>0</v>
      </c>
      <c r="AW33" s="21">
        <f t="shared" si="14"/>
        <v>0</v>
      </c>
      <c r="AX33" s="21">
        <f t="shared" si="14"/>
        <v>0</v>
      </c>
      <c r="AY33" s="21">
        <f t="shared" si="14"/>
        <v>0</v>
      </c>
      <c r="AZ33" s="21">
        <f t="shared" si="14"/>
        <v>0</v>
      </c>
    </row>
    <row r="34" spans="1:52">
      <c r="B34" s="34"/>
      <c r="C34" s="34"/>
      <c r="M34" s="30"/>
      <c r="N34" s="30">
        <f>SUM(N13:N33)</f>
        <v>0</v>
      </c>
      <c r="O34" s="30">
        <f>SUM(O13:O33)</f>
        <v>0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</row>
    <row r="35" spans="1:52">
      <c r="B35" s="9"/>
      <c r="M35" s="35" t="s">
        <v>56</v>
      </c>
      <c r="N35">
        <f>N34+O34</f>
        <v>0</v>
      </c>
    </row>
    <row r="36" spans="1:52">
      <c r="N36" s="36"/>
    </row>
  </sheetData>
  <sheetProtection algorithmName="SHA-512" hashValue="X7HcwtErSmEaSVkGDs+6Skzb5xUkIfEfJig1zIyUASQTaokkc1Yi3tcrVM0WVbCAWpjkV9lFqvoBbWyknA/5Ow==" saltValue="rAAJT9HNPMcuKVZaafUzSg==" spinCount="100000" sheet="1" objects="1" scenarios="1"/>
  <mergeCells count="26">
    <mergeCell ref="M1:N3"/>
    <mergeCell ref="M4:N4"/>
    <mergeCell ref="M5:N6"/>
    <mergeCell ref="M7:N7"/>
    <mergeCell ref="G23:K23"/>
    <mergeCell ref="G17:K17"/>
    <mergeCell ref="G18:K18"/>
    <mergeCell ref="G19:K19"/>
    <mergeCell ref="G20:K20"/>
    <mergeCell ref="G21:K21"/>
    <mergeCell ref="G22:K22"/>
    <mergeCell ref="B11:C11"/>
    <mergeCell ref="G13:K13"/>
    <mergeCell ref="G14:K14"/>
    <mergeCell ref="G15:K15"/>
    <mergeCell ref="G16:K16"/>
    <mergeCell ref="G30:K30"/>
    <mergeCell ref="G31:K31"/>
    <mergeCell ref="G32:K32"/>
    <mergeCell ref="G33:K33"/>
    <mergeCell ref="G24:K24"/>
    <mergeCell ref="G25:K25"/>
    <mergeCell ref="G26:K26"/>
    <mergeCell ref="G27:K27"/>
    <mergeCell ref="G28:K28"/>
    <mergeCell ref="G29:K29"/>
  </mergeCells>
  <conditionalFormatting sqref="B14:B33">
    <cfRule type="cellIs" dxfId="3" priority="3" operator="lessThan">
      <formula>B13</formula>
    </cfRule>
  </conditionalFormatting>
  <conditionalFormatting sqref="E13:E33">
    <cfRule type="expression" dxfId="2" priority="1">
      <formula>P13&gt;1</formula>
    </cfRule>
    <cfRule type="expression" dxfId="1" priority="2">
      <formula>P13&lt;1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41"/>
  <sheetViews>
    <sheetView topLeftCell="B1" workbookViewId="0">
      <selection activeCell="C9" sqref="C9"/>
    </sheetView>
  </sheetViews>
  <sheetFormatPr defaultRowHeight="12.75"/>
  <cols>
    <col min="1" max="2" width="4.5703125" customWidth="1"/>
    <col min="3" max="3" width="23.85546875" customWidth="1"/>
    <col min="4" max="10" width="5.85546875" customWidth="1"/>
    <col min="11" max="12" width="5.42578125" style="21" customWidth="1"/>
    <col min="13" max="14" width="5.42578125" customWidth="1"/>
    <col min="15" max="16" width="3.5703125" hidden="1" customWidth="1"/>
    <col min="17" max="17" width="3.42578125" hidden="1" customWidth="1"/>
    <col min="18" max="18" width="3.5703125" hidden="1" customWidth="1"/>
    <col min="19" max="19" width="3.28515625" hidden="1" customWidth="1"/>
    <col min="20" max="28" width="3.5703125" hidden="1" customWidth="1"/>
    <col min="29" max="50" width="2.85546875" hidden="1" customWidth="1"/>
    <col min="51" max="51" width="3.140625" hidden="1" customWidth="1"/>
    <col min="52" max="52" width="2.85546875" hidden="1" customWidth="1"/>
    <col min="53" max="53" width="3.85546875" hidden="1" customWidth="1"/>
    <col min="54" max="54" width="10.5703125" hidden="1" customWidth="1"/>
    <col min="55" max="56" width="4.85546875" hidden="1" customWidth="1"/>
    <col min="57" max="57" width="10.28515625" hidden="1" customWidth="1"/>
    <col min="58" max="59" width="4.28515625" hidden="1" customWidth="1"/>
    <col min="60" max="60" width="10.140625" hidden="1" customWidth="1"/>
    <col min="61" max="62" width="4.140625" hidden="1" customWidth="1"/>
    <col min="63" max="63" width="9.85546875" hidden="1" customWidth="1"/>
    <col min="64" max="65" width="2.85546875" hidden="1" customWidth="1"/>
    <col min="66" max="66" width="8.7109375" hidden="1" customWidth="1"/>
    <col min="67" max="68" width="2.85546875" hidden="1" customWidth="1"/>
    <col min="69" max="69" width="8" hidden="1" customWidth="1"/>
    <col min="70" max="70" width="2.140625" hidden="1" customWidth="1"/>
    <col min="71" max="71" width="2.85546875" hidden="1" customWidth="1"/>
    <col min="72" max="72" width="8" hidden="1" customWidth="1"/>
    <col min="73" max="73" width="2.140625" hidden="1" customWidth="1"/>
    <col min="74" max="76" width="2.85546875" hidden="1" customWidth="1"/>
    <col min="77" max="85" width="9.140625" customWidth="1"/>
  </cols>
  <sheetData>
    <row r="1" spans="2:74">
      <c r="B1" s="15" t="s">
        <v>15</v>
      </c>
      <c r="C1" t="s">
        <v>17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O1" t="s">
        <v>0</v>
      </c>
    </row>
    <row r="2" spans="2:74" ht="93" customHeight="1">
      <c r="D2" s="3" t="str">
        <f>C3</f>
        <v>Trenčín</v>
      </c>
      <c r="E2" s="3" t="str">
        <f>C4</f>
        <v>Zlín B</v>
      </c>
      <c r="F2" s="3" t="str">
        <f>C5</f>
        <v>Slavia B</v>
      </c>
      <c r="G2" s="3" t="str">
        <f>C6</f>
        <v>Slavia A</v>
      </c>
      <c r="H2" s="3" t="str">
        <f>C7</f>
        <v>Bytča</v>
      </c>
      <c r="I2" s="3" t="str">
        <f>C8</f>
        <v>Zlín A</v>
      </c>
      <c r="J2" s="3" t="str">
        <f>C9</f>
        <v>Nitra</v>
      </c>
      <c r="K2" s="3" t="s">
        <v>1</v>
      </c>
      <c r="L2" s="3" t="s">
        <v>2</v>
      </c>
      <c r="M2" s="3" t="s">
        <v>25</v>
      </c>
      <c r="N2" s="3" t="str">
        <f>IF(BB19&lt;&gt;BC19,"Chybné nastavení pořadí","Konečné pořadí dle rozhodčích")</f>
        <v>Konečné pořadí dle rozhodčích</v>
      </c>
      <c r="O2">
        <v>1</v>
      </c>
      <c r="P2">
        <v>2</v>
      </c>
      <c r="Q2">
        <v>3</v>
      </c>
      <c r="R2">
        <v>4</v>
      </c>
      <c r="S2">
        <v>5</v>
      </c>
      <c r="T2">
        <v>6</v>
      </c>
      <c r="U2">
        <v>7</v>
      </c>
      <c r="V2">
        <v>1</v>
      </c>
      <c r="W2">
        <v>2</v>
      </c>
      <c r="X2">
        <v>3</v>
      </c>
      <c r="Y2">
        <v>4</v>
      </c>
      <c r="Z2">
        <v>5</v>
      </c>
      <c r="AA2">
        <v>6</v>
      </c>
      <c r="AB2">
        <v>7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1</v>
      </c>
      <c r="AK2">
        <v>2</v>
      </c>
      <c r="AL2">
        <v>3</v>
      </c>
      <c r="AM2">
        <v>4</v>
      </c>
      <c r="AN2">
        <v>5</v>
      </c>
      <c r="AO2">
        <v>6</v>
      </c>
      <c r="AP2">
        <v>7</v>
      </c>
      <c r="AQ2">
        <v>1</v>
      </c>
      <c r="AR2">
        <v>2</v>
      </c>
      <c r="AS2">
        <v>3</v>
      </c>
      <c r="AT2">
        <v>4</v>
      </c>
      <c r="AU2">
        <v>5</v>
      </c>
      <c r="AV2">
        <v>6</v>
      </c>
      <c r="AW2">
        <v>7</v>
      </c>
      <c r="AX2" s="3" t="s">
        <v>1</v>
      </c>
      <c r="AY2" s="3" t="s">
        <v>4</v>
      </c>
      <c r="AZ2" s="3" t="s">
        <v>5</v>
      </c>
      <c r="BA2" s="3" t="s">
        <v>6</v>
      </c>
      <c r="BC2">
        <v>1</v>
      </c>
      <c r="BF2">
        <v>2</v>
      </c>
      <c r="BI2">
        <v>3</v>
      </c>
      <c r="BL2">
        <v>4</v>
      </c>
      <c r="BO2">
        <v>5</v>
      </c>
      <c r="BR2">
        <v>6</v>
      </c>
      <c r="BU2">
        <v>7</v>
      </c>
    </row>
    <row r="3" spans="2:74" s="18" customFormat="1" ht="19.149999999999999" customHeight="1">
      <c r="B3" s="2">
        <v>1</v>
      </c>
      <c r="C3" s="10" t="s">
        <v>60</v>
      </c>
      <c r="D3" s="4"/>
      <c r="E3" s="8" t="str">
        <f t="shared" ref="E3:J3" si="0">VLOOKUP($B3+E$1/100,$Q$21:$R$135,2,0)</f>
        <v>:</v>
      </c>
      <c r="F3" s="8" t="str">
        <f t="shared" si="0"/>
        <v>:</v>
      </c>
      <c r="G3" s="8" t="str">
        <f t="shared" si="0"/>
        <v>:</v>
      </c>
      <c r="H3" s="8" t="str">
        <f t="shared" si="0"/>
        <v>:</v>
      </c>
      <c r="I3" s="8" t="str">
        <f t="shared" si="0"/>
        <v>:</v>
      </c>
      <c r="J3" s="8" t="str">
        <f t="shared" si="0"/>
        <v>:</v>
      </c>
      <c r="K3" s="2">
        <f t="shared" ref="K3:K6" si="1">AX3</f>
        <v>0</v>
      </c>
      <c r="L3" s="2" t="str">
        <f>TEXT(AY3,0)&amp;":"&amp;TEXT(AZ3,0)</f>
        <v>0:0</v>
      </c>
      <c r="M3" s="2">
        <f>BC3+BF3+BI3+BL3+BO3+BR3+BU3</f>
        <v>1</v>
      </c>
      <c r="N3" s="15"/>
      <c r="O3" s="18" t="e">
        <f t="shared" ref="O3:U9" si="2">IF(SEARCH($O$1,D3)=1,$O$10,(SEARCH($O$1,D3)))</f>
        <v>#VALUE!</v>
      </c>
      <c r="P3" s="18" t="e">
        <f t="shared" si="2"/>
        <v>#VALUE!</v>
      </c>
      <c r="Q3" s="18" t="e">
        <f t="shared" si="2"/>
        <v>#VALUE!</v>
      </c>
      <c r="R3" s="18" t="e">
        <f t="shared" si="2"/>
        <v>#VALUE!</v>
      </c>
      <c r="S3" s="18" t="e">
        <f t="shared" si="2"/>
        <v>#VALUE!</v>
      </c>
      <c r="T3" s="18" t="e">
        <f>IF(SEARCH($O$1,I3)=1,$O$10,(SEARCH($O$1,I3)))</f>
        <v>#VALUE!</v>
      </c>
      <c r="U3" s="18" t="e">
        <f>IF(SEARCH($O$1,J3)=1,$O$10,(SEARCH($O$1,J3)))</f>
        <v>#VALUE!</v>
      </c>
      <c r="V3" s="18">
        <f t="shared" ref="V3:AB9" si="3">LEN(D3)</f>
        <v>0</v>
      </c>
      <c r="W3" s="18">
        <f t="shared" si="3"/>
        <v>1</v>
      </c>
      <c r="X3" s="18">
        <f t="shared" si="3"/>
        <v>1</v>
      </c>
      <c r="Y3" s="18">
        <f t="shared" si="3"/>
        <v>1</v>
      </c>
      <c r="Z3" s="18">
        <f t="shared" si="3"/>
        <v>1</v>
      </c>
      <c r="AA3" s="18">
        <f t="shared" si="3"/>
        <v>1</v>
      </c>
      <c r="AB3" s="18">
        <f>LEN(J3)</f>
        <v>1</v>
      </c>
      <c r="AC3" s="18" t="str">
        <f t="shared" ref="AC3:AI9" si="4">IF(TYPE(O3)=1,VALUE(LEFT(D3,O3-1)),"")</f>
        <v/>
      </c>
      <c r="AD3" s="18" t="str">
        <f t="shared" si="4"/>
        <v/>
      </c>
      <c r="AE3" s="18" t="str">
        <f t="shared" si="4"/>
        <v/>
      </c>
      <c r="AF3" s="18" t="str">
        <f t="shared" si="4"/>
        <v/>
      </c>
      <c r="AG3" s="18" t="str">
        <f t="shared" si="4"/>
        <v/>
      </c>
      <c r="AH3" s="18" t="str">
        <f t="shared" si="4"/>
        <v/>
      </c>
      <c r="AI3" s="18" t="str">
        <f t="shared" si="4"/>
        <v/>
      </c>
      <c r="AJ3" s="18" t="str">
        <f t="shared" ref="AJ3:AP9" si="5">IF(TYPE(O3)=1,VALUE(RIGHT(D3,V3-O3)),"")</f>
        <v/>
      </c>
      <c r="AK3" s="18" t="str">
        <f t="shared" si="5"/>
        <v/>
      </c>
      <c r="AL3" s="18" t="str">
        <f t="shared" si="5"/>
        <v/>
      </c>
      <c r="AM3" s="18" t="str">
        <f t="shared" si="5"/>
        <v/>
      </c>
      <c r="AN3" s="18" t="str">
        <f t="shared" si="5"/>
        <v/>
      </c>
      <c r="AO3" s="18" t="str">
        <f t="shared" si="5"/>
        <v/>
      </c>
      <c r="AP3" s="18" t="str">
        <f t="shared" si="5"/>
        <v/>
      </c>
      <c r="AQ3" s="18" t="str">
        <f t="shared" ref="AQ3:AW9" si="6">IF(TYPE(O3)=1,IF(AC3&gt;AJ3,2,IF(AC3=AJ3,1,0)),"")</f>
        <v/>
      </c>
      <c r="AR3" s="18" t="str">
        <f t="shared" si="6"/>
        <v/>
      </c>
      <c r="AS3" s="18" t="str">
        <f t="shared" si="6"/>
        <v/>
      </c>
      <c r="AT3" s="18" t="str">
        <f t="shared" si="6"/>
        <v/>
      </c>
      <c r="AU3" s="18" t="str">
        <f t="shared" si="6"/>
        <v/>
      </c>
      <c r="AV3" s="18" t="str">
        <f t="shared" si="6"/>
        <v/>
      </c>
      <c r="AW3" s="18" t="str">
        <f t="shared" si="6"/>
        <v/>
      </c>
      <c r="AX3" s="18">
        <f>SUM(AQ3:AW3)</f>
        <v>0</v>
      </c>
      <c r="AY3" s="18">
        <f>SUM(AC3:AI3)</f>
        <v>0</v>
      </c>
      <c r="AZ3" s="18">
        <f>SUM(AJ3:AP3)</f>
        <v>0</v>
      </c>
      <c r="BA3" s="18">
        <f>AY3-AZ3</f>
        <v>0</v>
      </c>
      <c r="BB3" s="18">
        <f t="shared" ref="BB3:BB9" si="7">AX3+BA3/1000+AY3/1000000+(10-B3)/10000000+1</f>
        <v>1.0000009000000001</v>
      </c>
      <c r="BC3" s="18">
        <f t="shared" ref="BC3:BC9" si="8">IF(BB3=BB$11,BC$2,0)</f>
        <v>1</v>
      </c>
      <c r="BD3" s="18">
        <f>BC3*$B3/BC$2</f>
        <v>1</v>
      </c>
      <c r="BE3" s="18">
        <f t="shared" ref="BE3:BE9" si="9">(BC$2-BC3)*BB3</f>
        <v>0</v>
      </c>
      <c r="BF3" s="18">
        <f t="shared" ref="BF3:BF9" si="10">IF(BE3=BE$11,BF$2,0)</f>
        <v>0</v>
      </c>
      <c r="BG3" s="18">
        <f>BF3*$B3/BF$2</f>
        <v>0</v>
      </c>
      <c r="BH3" s="18">
        <f>(BF$2-BF3)*BE3/BF$2</f>
        <v>0</v>
      </c>
      <c r="BI3" s="18">
        <f t="shared" ref="BI3:BI9" si="11">IF(BH3=BH$11,BI$2,0)</f>
        <v>0</v>
      </c>
      <c r="BJ3" s="18">
        <f>BI3*$B3/BI$2</f>
        <v>0</v>
      </c>
      <c r="BK3" s="18">
        <f>(BI$2-BI3)*BH3/BI$2</f>
        <v>0</v>
      </c>
      <c r="BL3" s="18">
        <f t="shared" ref="BL3:BL9" si="12">IF(BK3=BK$11,BL$2,0)</f>
        <v>0</v>
      </c>
      <c r="BM3" s="18">
        <f>BL3*$B3/BL$2</f>
        <v>0</v>
      </c>
      <c r="BN3" s="18">
        <f>(BL$2-BL3)*BK3/BL$2</f>
        <v>0</v>
      </c>
      <c r="BO3" s="18">
        <f t="shared" ref="BO3:BO9" si="13">IF(BN3=BN$11,BO$2,0)</f>
        <v>0</v>
      </c>
      <c r="BP3" s="18">
        <f>BO3*$B3/BO$2</f>
        <v>0</v>
      </c>
      <c r="BQ3" s="18">
        <f>(BO$2-BO3)*BN3/BO$2</f>
        <v>0</v>
      </c>
      <c r="BR3" s="18">
        <f t="shared" ref="BR3:BR9" si="14">IF(BQ3=BQ$11,BR$2,0)</f>
        <v>0</v>
      </c>
      <c r="BS3" s="18">
        <f>BR3*$B3/BR$2</f>
        <v>0</v>
      </c>
      <c r="BT3" s="18">
        <f>(BR$2-BR3)*BQ3/BR$2</f>
        <v>0</v>
      </c>
      <c r="BU3" s="18">
        <f t="shared" ref="BU3:BU9" si="15">IF(BT3=BT$11,BU$2,0)</f>
        <v>0</v>
      </c>
      <c r="BV3" s="18">
        <f>BU3*$B3/BU$2</f>
        <v>0</v>
      </c>
    </row>
    <row r="4" spans="2:74" s="18" customFormat="1" ht="19.149999999999999" customHeight="1">
      <c r="B4" s="2">
        <v>2</v>
      </c>
      <c r="C4" s="10" t="s">
        <v>58</v>
      </c>
      <c r="D4" s="2" t="str">
        <f>TEXT(AK3,0)&amp;":"&amp;TEXT(AD3,0)</f>
        <v>:</v>
      </c>
      <c r="E4" s="5"/>
      <c r="F4" s="8" t="str">
        <f>VLOOKUP($B4+F$1/100,$Q$21:$R$135,2,0)</f>
        <v>:</v>
      </c>
      <c r="G4" s="8" t="str">
        <f>VLOOKUP($B4+G$1/100,$Q$21:$R$135,2,0)</f>
        <v>:</v>
      </c>
      <c r="H4" s="8" t="str">
        <f>VLOOKUP($B4+H$1/100,$Q$21:$R$135,2,0)</f>
        <v>:</v>
      </c>
      <c r="I4" s="8" t="str">
        <f>VLOOKUP($B4+I$1/100,$Q$21:$R$135,2,0)</f>
        <v>:</v>
      </c>
      <c r="J4" s="8" t="str">
        <f>VLOOKUP($B4+J$1/100,$Q$21:$R$135,2,0)</f>
        <v>:</v>
      </c>
      <c r="K4" s="2">
        <f t="shared" si="1"/>
        <v>0</v>
      </c>
      <c r="L4" s="2" t="str">
        <f t="shared" ref="L4:L9" si="16">TEXT(AY4,0)&amp;":"&amp;TEXT(AZ4,0)</f>
        <v>0:0</v>
      </c>
      <c r="M4" s="2">
        <f t="shared" ref="M4:M9" si="17">BC4+BF4+BI4+BL4+BO4+BR4+BU4</f>
        <v>2</v>
      </c>
      <c r="N4" s="15"/>
      <c r="O4" s="18" t="e">
        <f t="shared" si="2"/>
        <v>#VALUE!</v>
      </c>
      <c r="P4" s="18" t="e">
        <f t="shared" si="2"/>
        <v>#VALUE!</v>
      </c>
      <c r="Q4" s="18" t="e">
        <f t="shared" si="2"/>
        <v>#VALUE!</v>
      </c>
      <c r="R4" s="18" t="e">
        <f t="shared" si="2"/>
        <v>#VALUE!</v>
      </c>
      <c r="S4" s="18" t="e">
        <f t="shared" si="2"/>
        <v>#VALUE!</v>
      </c>
      <c r="T4" s="18" t="e">
        <f t="shared" si="2"/>
        <v>#VALUE!</v>
      </c>
      <c r="U4" s="18" t="e">
        <f t="shared" si="2"/>
        <v>#VALUE!</v>
      </c>
      <c r="V4" s="18">
        <f t="shared" si="3"/>
        <v>1</v>
      </c>
      <c r="W4" s="18">
        <f t="shared" si="3"/>
        <v>0</v>
      </c>
      <c r="X4" s="18">
        <f t="shared" si="3"/>
        <v>1</v>
      </c>
      <c r="Y4" s="18">
        <f t="shared" si="3"/>
        <v>1</v>
      </c>
      <c r="Z4" s="18">
        <f t="shared" si="3"/>
        <v>1</v>
      </c>
      <c r="AA4" s="18">
        <f t="shared" si="3"/>
        <v>1</v>
      </c>
      <c r="AB4" s="18">
        <f t="shared" si="3"/>
        <v>1</v>
      </c>
      <c r="AC4" s="18" t="str">
        <f t="shared" si="4"/>
        <v/>
      </c>
      <c r="AD4" s="18" t="str">
        <f t="shared" si="4"/>
        <v/>
      </c>
      <c r="AE4" s="18" t="str">
        <f t="shared" si="4"/>
        <v/>
      </c>
      <c r="AF4" s="18" t="str">
        <f t="shared" si="4"/>
        <v/>
      </c>
      <c r="AG4" s="18" t="str">
        <f t="shared" si="4"/>
        <v/>
      </c>
      <c r="AH4" s="18" t="str">
        <f t="shared" si="4"/>
        <v/>
      </c>
      <c r="AI4" s="18" t="str">
        <f t="shared" si="4"/>
        <v/>
      </c>
      <c r="AJ4" s="18" t="str">
        <f t="shared" si="5"/>
        <v/>
      </c>
      <c r="AK4" s="18" t="str">
        <f t="shared" si="5"/>
        <v/>
      </c>
      <c r="AL4" s="18" t="str">
        <f t="shared" si="5"/>
        <v/>
      </c>
      <c r="AM4" s="18" t="str">
        <f t="shared" si="5"/>
        <v/>
      </c>
      <c r="AN4" s="18" t="str">
        <f t="shared" si="5"/>
        <v/>
      </c>
      <c r="AO4" s="18" t="str">
        <f t="shared" si="5"/>
        <v/>
      </c>
      <c r="AP4" s="18" t="str">
        <f t="shared" si="5"/>
        <v/>
      </c>
      <c r="AQ4" s="18" t="str">
        <f t="shared" si="6"/>
        <v/>
      </c>
      <c r="AR4" s="18" t="str">
        <f t="shared" si="6"/>
        <v/>
      </c>
      <c r="AS4" s="18" t="str">
        <f t="shared" si="6"/>
        <v/>
      </c>
      <c r="AT4" s="18" t="str">
        <f t="shared" si="6"/>
        <v/>
      </c>
      <c r="AU4" s="18" t="str">
        <f t="shared" si="6"/>
        <v/>
      </c>
      <c r="AV4" s="18" t="str">
        <f t="shared" si="6"/>
        <v/>
      </c>
      <c r="AW4" s="18" t="str">
        <f t="shared" si="6"/>
        <v/>
      </c>
      <c r="AX4" s="18">
        <f t="shared" ref="AX4:AX9" si="18">SUM(AQ4:AW4)</f>
        <v>0</v>
      </c>
      <c r="AY4" s="18">
        <f t="shared" ref="AY4:AY9" si="19">SUM(AC4:AI4)</f>
        <v>0</v>
      </c>
      <c r="AZ4" s="18">
        <f t="shared" ref="AZ4:AZ9" si="20">SUM(AJ4:AP4)</f>
        <v>0</v>
      </c>
      <c r="BA4" s="18">
        <f t="shared" ref="BA4:BA8" si="21">AY4-AZ4</f>
        <v>0</v>
      </c>
      <c r="BB4" s="18">
        <f t="shared" si="7"/>
        <v>1.0000008</v>
      </c>
      <c r="BC4" s="18">
        <f t="shared" si="8"/>
        <v>0</v>
      </c>
      <c r="BD4" s="18">
        <f t="shared" ref="BD4:BD9" si="22">BC4*$B4/BC$2</f>
        <v>0</v>
      </c>
      <c r="BE4" s="18">
        <f t="shared" si="9"/>
        <v>1.0000008</v>
      </c>
      <c r="BF4" s="18">
        <f t="shared" si="10"/>
        <v>2</v>
      </c>
      <c r="BG4" s="18">
        <f>BF4*$B4/BF$2</f>
        <v>2</v>
      </c>
      <c r="BH4" s="18">
        <f t="shared" ref="BH4:BH9" si="23">(BF$2-BF4)*BE4/BF$2</f>
        <v>0</v>
      </c>
      <c r="BI4" s="18">
        <f t="shared" si="11"/>
        <v>0</v>
      </c>
      <c r="BJ4" s="18">
        <f t="shared" ref="BJ4:BJ9" si="24">BI4*$B4/BI$2</f>
        <v>0</v>
      </c>
      <c r="BK4" s="18">
        <f t="shared" ref="BK4:BK9" si="25">(BI$2-BI4)*BH4/BI$2</f>
        <v>0</v>
      </c>
      <c r="BL4" s="18">
        <f t="shared" si="12"/>
        <v>0</v>
      </c>
      <c r="BM4" s="18">
        <f t="shared" ref="BM4:BM9" si="26">BL4*$B4/BL$2</f>
        <v>0</v>
      </c>
      <c r="BN4" s="18">
        <f t="shared" ref="BN4:BN9" si="27">(BL$2-BL4)*BK4/BL$2</f>
        <v>0</v>
      </c>
      <c r="BO4" s="18">
        <f t="shared" si="13"/>
        <v>0</v>
      </c>
      <c r="BP4" s="18">
        <f t="shared" ref="BP4:BP9" si="28">BO4*$B4/BO$2</f>
        <v>0</v>
      </c>
      <c r="BQ4" s="18">
        <f t="shared" ref="BQ4:BQ9" si="29">(BO$2-BO4)*BN4/BO$2</f>
        <v>0</v>
      </c>
      <c r="BR4" s="18">
        <f t="shared" si="14"/>
        <v>0</v>
      </c>
      <c r="BS4" s="18">
        <f t="shared" ref="BS4:BS9" si="30">BR4*$B4/BR$2</f>
        <v>0</v>
      </c>
      <c r="BT4" s="18">
        <f t="shared" ref="BT4:BT9" si="31">(BR$2-BR4)*BQ4/BR$2</f>
        <v>0</v>
      </c>
      <c r="BU4" s="18">
        <f t="shared" si="15"/>
        <v>0</v>
      </c>
      <c r="BV4" s="18">
        <f t="shared" ref="BV4:BV9" si="32">BU4*$B4/BU$2</f>
        <v>0</v>
      </c>
    </row>
    <row r="5" spans="2:74" s="18" customFormat="1" ht="19.149999999999999" customHeight="1">
      <c r="B5" s="2">
        <v>3</v>
      </c>
      <c r="C5" s="10" t="s">
        <v>96</v>
      </c>
      <c r="D5" s="2" t="str">
        <f>TEXT(AL3,0)&amp;":"&amp;TEXT(AE3,0)</f>
        <v>:</v>
      </c>
      <c r="E5" s="2" t="str">
        <f>TEXT(AL4,0)&amp;":"&amp;TEXT(AE4,0)</f>
        <v>:</v>
      </c>
      <c r="F5" s="5"/>
      <c r="G5" s="8" t="str">
        <f>VLOOKUP($B5+G$1/100,$Q$21:$R$135,2,0)</f>
        <v>:</v>
      </c>
      <c r="H5" s="8" t="str">
        <f>VLOOKUP($B5+H$1/100,$Q$21:$R$135,2,0)</f>
        <v>:</v>
      </c>
      <c r="I5" s="8" t="str">
        <f>VLOOKUP($B5+I$1/100,$Q$21:$R$135,2,0)</f>
        <v>:</v>
      </c>
      <c r="J5" s="8" t="str">
        <f>VLOOKUP($B5+J$1/100,$Q$21:$R$135,2,0)</f>
        <v>:</v>
      </c>
      <c r="K5" s="2">
        <f t="shared" si="1"/>
        <v>0</v>
      </c>
      <c r="L5" s="2" t="str">
        <f t="shared" si="16"/>
        <v>0:0</v>
      </c>
      <c r="M5" s="2">
        <f t="shared" si="17"/>
        <v>3</v>
      </c>
      <c r="N5" s="15"/>
      <c r="O5" s="18" t="e">
        <f t="shared" si="2"/>
        <v>#VALUE!</v>
      </c>
      <c r="P5" s="18" t="e">
        <f t="shared" si="2"/>
        <v>#VALUE!</v>
      </c>
      <c r="Q5" s="18" t="e">
        <f t="shared" si="2"/>
        <v>#VALUE!</v>
      </c>
      <c r="R5" s="18" t="e">
        <f t="shared" si="2"/>
        <v>#VALUE!</v>
      </c>
      <c r="S5" s="18" t="e">
        <f t="shared" si="2"/>
        <v>#VALUE!</v>
      </c>
      <c r="T5" s="18" t="e">
        <f t="shared" si="2"/>
        <v>#VALUE!</v>
      </c>
      <c r="U5" s="18" t="e">
        <f t="shared" si="2"/>
        <v>#VALUE!</v>
      </c>
      <c r="V5" s="18">
        <f t="shared" si="3"/>
        <v>1</v>
      </c>
      <c r="W5" s="18">
        <f t="shared" si="3"/>
        <v>1</v>
      </c>
      <c r="X5" s="18">
        <f t="shared" si="3"/>
        <v>0</v>
      </c>
      <c r="Y5" s="18">
        <f t="shared" si="3"/>
        <v>1</v>
      </c>
      <c r="Z5" s="18">
        <f t="shared" si="3"/>
        <v>1</v>
      </c>
      <c r="AA5" s="18">
        <f t="shared" si="3"/>
        <v>1</v>
      </c>
      <c r="AB5" s="18">
        <f t="shared" si="3"/>
        <v>1</v>
      </c>
      <c r="AC5" s="18" t="str">
        <f t="shared" si="4"/>
        <v/>
      </c>
      <c r="AD5" s="18" t="str">
        <f t="shared" si="4"/>
        <v/>
      </c>
      <c r="AE5" s="18" t="str">
        <f t="shared" si="4"/>
        <v/>
      </c>
      <c r="AF5" s="18" t="str">
        <f t="shared" si="4"/>
        <v/>
      </c>
      <c r="AG5" s="18" t="str">
        <f t="shared" si="4"/>
        <v/>
      </c>
      <c r="AH5" s="18" t="str">
        <f t="shared" si="4"/>
        <v/>
      </c>
      <c r="AI5" s="18" t="str">
        <f t="shared" si="4"/>
        <v/>
      </c>
      <c r="AJ5" s="18" t="str">
        <f t="shared" si="5"/>
        <v/>
      </c>
      <c r="AK5" s="18" t="str">
        <f t="shared" si="5"/>
        <v/>
      </c>
      <c r="AL5" s="18" t="str">
        <f t="shared" si="5"/>
        <v/>
      </c>
      <c r="AM5" s="18" t="str">
        <f t="shared" si="5"/>
        <v/>
      </c>
      <c r="AN5" s="18" t="str">
        <f t="shared" si="5"/>
        <v/>
      </c>
      <c r="AO5" s="18" t="str">
        <f t="shared" si="5"/>
        <v/>
      </c>
      <c r="AP5" s="18" t="str">
        <f t="shared" si="5"/>
        <v/>
      </c>
      <c r="AQ5" s="18" t="str">
        <f t="shared" si="6"/>
        <v/>
      </c>
      <c r="AR5" s="18" t="str">
        <f t="shared" si="6"/>
        <v/>
      </c>
      <c r="AS5" s="18" t="str">
        <f t="shared" si="6"/>
        <v/>
      </c>
      <c r="AT5" s="18" t="str">
        <f t="shared" si="6"/>
        <v/>
      </c>
      <c r="AU5" s="18" t="str">
        <f t="shared" si="6"/>
        <v/>
      </c>
      <c r="AV5" s="18" t="str">
        <f t="shared" si="6"/>
        <v/>
      </c>
      <c r="AW5" s="18" t="str">
        <f t="shared" si="6"/>
        <v/>
      </c>
      <c r="AX5" s="18">
        <f t="shared" si="18"/>
        <v>0</v>
      </c>
      <c r="AY5" s="18">
        <f t="shared" si="19"/>
        <v>0</v>
      </c>
      <c r="AZ5" s="18">
        <f t="shared" si="20"/>
        <v>0</v>
      </c>
      <c r="BA5" s="18">
        <f t="shared" si="21"/>
        <v>0</v>
      </c>
      <c r="BB5" s="18">
        <f t="shared" si="7"/>
        <v>1.0000007</v>
      </c>
      <c r="BC5" s="18">
        <f t="shared" si="8"/>
        <v>0</v>
      </c>
      <c r="BD5" s="18">
        <f t="shared" si="22"/>
        <v>0</v>
      </c>
      <c r="BE5" s="18">
        <f t="shared" si="9"/>
        <v>1.0000007</v>
      </c>
      <c r="BF5" s="18">
        <f t="shared" si="10"/>
        <v>0</v>
      </c>
      <c r="BG5" s="18">
        <f t="shared" ref="BG5:BG9" si="33">BF5*$B5/BF$2</f>
        <v>0</v>
      </c>
      <c r="BH5" s="18">
        <f t="shared" si="23"/>
        <v>1.0000007</v>
      </c>
      <c r="BI5" s="18">
        <f t="shared" si="11"/>
        <v>3</v>
      </c>
      <c r="BJ5" s="18">
        <f t="shared" si="24"/>
        <v>3</v>
      </c>
      <c r="BK5" s="18">
        <f t="shared" si="25"/>
        <v>0</v>
      </c>
      <c r="BL5" s="18">
        <f t="shared" si="12"/>
        <v>0</v>
      </c>
      <c r="BM5" s="18">
        <f t="shared" si="26"/>
        <v>0</v>
      </c>
      <c r="BN5" s="18">
        <f t="shared" si="27"/>
        <v>0</v>
      </c>
      <c r="BO5" s="18">
        <f t="shared" si="13"/>
        <v>0</v>
      </c>
      <c r="BP5" s="18">
        <f t="shared" si="28"/>
        <v>0</v>
      </c>
      <c r="BQ5" s="18">
        <f t="shared" si="29"/>
        <v>0</v>
      </c>
      <c r="BR5" s="18">
        <f t="shared" si="14"/>
        <v>0</v>
      </c>
      <c r="BS5" s="18">
        <f t="shared" si="30"/>
        <v>0</v>
      </c>
      <c r="BT5" s="18">
        <f t="shared" si="31"/>
        <v>0</v>
      </c>
      <c r="BU5" s="18">
        <f t="shared" si="15"/>
        <v>0</v>
      </c>
      <c r="BV5" s="18">
        <f t="shared" si="32"/>
        <v>0</v>
      </c>
    </row>
    <row r="6" spans="2:74" s="18" customFormat="1" ht="19.149999999999999" customHeight="1">
      <c r="B6" s="2">
        <v>4</v>
      </c>
      <c r="C6" s="10" t="s">
        <v>95</v>
      </c>
      <c r="D6" s="2" t="str">
        <f>TEXT(AM3,0)&amp;":"&amp;TEXT(AF3,0)</f>
        <v>:</v>
      </c>
      <c r="E6" s="2" t="str">
        <f>TEXT(AM4,0)&amp;":"&amp;TEXT(AF4,0)</f>
        <v>:</v>
      </c>
      <c r="F6" s="2" t="str">
        <f>TEXT(AM5,0)&amp;":"&amp;TEXT(AF5,0)</f>
        <v>:</v>
      </c>
      <c r="G6" s="5"/>
      <c r="H6" s="8" t="str">
        <f>VLOOKUP($B6+H$1/100,$Q$21:$R$135,2,0)</f>
        <v>:</v>
      </c>
      <c r="I6" s="8" t="str">
        <f>VLOOKUP($B6+I$1/100,$Q$21:$R$135,2,0)</f>
        <v>:</v>
      </c>
      <c r="J6" s="8" t="str">
        <f>VLOOKUP($B6+J$1/100,$Q$21:$R$135,2,0)</f>
        <v>:</v>
      </c>
      <c r="K6" s="2">
        <f t="shared" si="1"/>
        <v>0</v>
      </c>
      <c r="L6" s="2" t="str">
        <f t="shared" si="16"/>
        <v>0:0</v>
      </c>
      <c r="M6" s="2">
        <f t="shared" si="17"/>
        <v>4</v>
      </c>
      <c r="N6" s="15"/>
      <c r="O6" s="18" t="e">
        <f t="shared" si="2"/>
        <v>#VALUE!</v>
      </c>
      <c r="P6" s="18" t="e">
        <f t="shared" si="2"/>
        <v>#VALUE!</v>
      </c>
      <c r="Q6" s="18" t="e">
        <f t="shared" si="2"/>
        <v>#VALUE!</v>
      </c>
      <c r="R6" s="18" t="e">
        <f t="shared" si="2"/>
        <v>#VALUE!</v>
      </c>
      <c r="S6" s="18" t="e">
        <f t="shared" si="2"/>
        <v>#VALUE!</v>
      </c>
      <c r="T6" s="18" t="e">
        <f t="shared" si="2"/>
        <v>#VALUE!</v>
      </c>
      <c r="U6" s="18" t="e">
        <f t="shared" si="2"/>
        <v>#VALUE!</v>
      </c>
      <c r="V6" s="18">
        <f t="shared" si="3"/>
        <v>1</v>
      </c>
      <c r="W6" s="18">
        <f t="shared" si="3"/>
        <v>1</v>
      </c>
      <c r="X6" s="18">
        <f t="shared" si="3"/>
        <v>1</v>
      </c>
      <c r="Y6" s="18">
        <f t="shared" si="3"/>
        <v>0</v>
      </c>
      <c r="Z6" s="18">
        <f t="shared" si="3"/>
        <v>1</v>
      </c>
      <c r="AA6" s="18">
        <f t="shared" si="3"/>
        <v>1</v>
      </c>
      <c r="AB6" s="18">
        <f t="shared" si="3"/>
        <v>1</v>
      </c>
      <c r="AC6" s="18" t="str">
        <f t="shared" si="4"/>
        <v/>
      </c>
      <c r="AD6" s="18" t="str">
        <f t="shared" si="4"/>
        <v/>
      </c>
      <c r="AE6" s="18" t="str">
        <f t="shared" si="4"/>
        <v/>
      </c>
      <c r="AF6" s="18" t="str">
        <f t="shared" si="4"/>
        <v/>
      </c>
      <c r="AG6" s="18" t="str">
        <f t="shared" si="4"/>
        <v/>
      </c>
      <c r="AH6" s="18" t="str">
        <f t="shared" si="4"/>
        <v/>
      </c>
      <c r="AI6" s="18" t="str">
        <f t="shared" si="4"/>
        <v/>
      </c>
      <c r="AJ6" s="18" t="str">
        <f t="shared" si="5"/>
        <v/>
      </c>
      <c r="AK6" s="18" t="str">
        <f t="shared" si="5"/>
        <v/>
      </c>
      <c r="AL6" s="18" t="str">
        <f t="shared" si="5"/>
        <v/>
      </c>
      <c r="AM6" s="18" t="str">
        <f t="shared" si="5"/>
        <v/>
      </c>
      <c r="AN6" s="18" t="str">
        <f t="shared" si="5"/>
        <v/>
      </c>
      <c r="AO6" s="18" t="str">
        <f t="shared" si="5"/>
        <v/>
      </c>
      <c r="AP6" s="18" t="str">
        <f t="shared" si="5"/>
        <v/>
      </c>
      <c r="AQ6" s="18" t="str">
        <f t="shared" si="6"/>
        <v/>
      </c>
      <c r="AR6" s="18" t="str">
        <f t="shared" si="6"/>
        <v/>
      </c>
      <c r="AS6" s="18" t="str">
        <f t="shared" si="6"/>
        <v/>
      </c>
      <c r="AT6" s="18" t="str">
        <f t="shared" si="6"/>
        <v/>
      </c>
      <c r="AU6" s="18" t="str">
        <f t="shared" si="6"/>
        <v/>
      </c>
      <c r="AV6" s="18" t="str">
        <f t="shared" si="6"/>
        <v/>
      </c>
      <c r="AW6" s="18" t="str">
        <f t="shared" si="6"/>
        <v/>
      </c>
      <c r="AX6" s="18">
        <f t="shared" si="18"/>
        <v>0</v>
      </c>
      <c r="AY6" s="18">
        <f t="shared" si="19"/>
        <v>0</v>
      </c>
      <c r="AZ6" s="18">
        <f t="shared" si="20"/>
        <v>0</v>
      </c>
      <c r="BA6" s="18">
        <f t="shared" si="21"/>
        <v>0</v>
      </c>
      <c r="BB6" s="18">
        <f t="shared" si="7"/>
        <v>1.0000005999999999</v>
      </c>
      <c r="BC6" s="18">
        <f t="shared" si="8"/>
        <v>0</v>
      </c>
      <c r="BD6" s="18">
        <f t="shared" si="22"/>
        <v>0</v>
      </c>
      <c r="BE6" s="18">
        <f t="shared" si="9"/>
        <v>1.0000005999999999</v>
      </c>
      <c r="BF6" s="18">
        <f t="shared" si="10"/>
        <v>0</v>
      </c>
      <c r="BG6" s="18">
        <f t="shared" si="33"/>
        <v>0</v>
      </c>
      <c r="BH6" s="18">
        <f t="shared" si="23"/>
        <v>1.0000005999999999</v>
      </c>
      <c r="BI6" s="18">
        <f t="shared" si="11"/>
        <v>0</v>
      </c>
      <c r="BJ6" s="18">
        <f t="shared" si="24"/>
        <v>0</v>
      </c>
      <c r="BK6" s="18">
        <f t="shared" si="25"/>
        <v>1.0000005999999999</v>
      </c>
      <c r="BL6" s="18">
        <f t="shared" si="12"/>
        <v>4</v>
      </c>
      <c r="BM6" s="18">
        <f t="shared" si="26"/>
        <v>4</v>
      </c>
      <c r="BN6" s="18">
        <f t="shared" si="27"/>
        <v>0</v>
      </c>
      <c r="BO6" s="18">
        <f t="shared" si="13"/>
        <v>0</v>
      </c>
      <c r="BP6" s="18">
        <f t="shared" si="28"/>
        <v>0</v>
      </c>
      <c r="BQ6" s="18">
        <f t="shared" si="29"/>
        <v>0</v>
      </c>
      <c r="BR6" s="18">
        <f t="shared" si="14"/>
        <v>0</v>
      </c>
      <c r="BS6" s="18">
        <f t="shared" si="30"/>
        <v>0</v>
      </c>
      <c r="BT6" s="18">
        <f t="shared" si="31"/>
        <v>0</v>
      </c>
      <c r="BU6" s="18">
        <f t="shared" si="15"/>
        <v>0</v>
      </c>
      <c r="BV6" s="18">
        <f t="shared" si="32"/>
        <v>0</v>
      </c>
    </row>
    <row r="7" spans="2:74" s="18" customFormat="1" ht="19.149999999999999" customHeight="1">
      <c r="B7" s="2">
        <v>5</v>
      </c>
      <c r="C7" s="10" t="s">
        <v>97</v>
      </c>
      <c r="D7" s="2" t="str">
        <f>TEXT(AN3,0)&amp;":"&amp;TEXT(AG3,0)</f>
        <v>:</v>
      </c>
      <c r="E7" s="2" t="str">
        <f>TEXT(AN4,0)&amp;":"&amp;TEXT(AG4,0)</f>
        <v>:</v>
      </c>
      <c r="F7" s="2" t="str">
        <f>TEXT(AN5,0)&amp;":"&amp;TEXT(AG5,0)</f>
        <v>:</v>
      </c>
      <c r="G7" s="2" t="str">
        <f>TEXT(AN6,0)&amp;":"&amp;TEXT(AG6,0)</f>
        <v>:</v>
      </c>
      <c r="H7" s="5"/>
      <c r="I7" s="8" t="str">
        <f>VLOOKUP($B7+I$1/100,$Q$21:$R$135,2,0)</f>
        <v>:</v>
      </c>
      <c r="J7" s="8" t="str">
        <f>VLOOKUP($B7+J$1/100,$Q$21:$R$135,2,0)</f>
        <v>:</v>
      </c>
      <c r="K7" s="2">
        <f>AX7</f>
        <v>0</v>
      </c>
      <c r="L7" s="2" t="str">
        <f t="shared" si="16"/>
        <v>0:0</v>
      </c>
      <c r="M7" s="2">
        <f t="shared" si="17"/>
        <v>5</v>
      </c>
      <c r="N7" s="15"/>
      <c r="O7" s="18" t="e">
        <f t="shared" si="2"/>
        <v>#VALUE!</v>
      </c>
      <c r="P7" s="18" t="e">
        <f t="shared" si="2"/>
        <v>#VALUE!</v>
      </c>
      <c r="Q7" s="18" t="e">
        <f t="shared" si="2"/>
        <v>#VALUE!</v>
      </c>
      <c r="R7" s="18" t="e">
        <f t="shared" si="2"/>
        <v>#VALUE!</v>
      </c>
      <c r="S7" s="18" t="e">
        <f t="shared" si="2"/>
        <v>#VALUE!</v>
      </c>
      <c r="T7" s="18" t="e">
        <f t="shared" si="2"/>
        <v>#VALUE!</v>
      </c>
      <c r="U7" s="18" t="e">
        <f>IF(SEARCH($O$1,J7)=1,$O$10,(SEARCH($O$1,J7)))</f>
        <v>#VALUE!</v>
      </c>
      <c r="V7" s="18">
        <f t="shared" si="3"/>
        <v>1</v>
      </c>
      <c r="W7" s="18">
        <f t="shared" si="3"/>
        <v>1</v>
      </c>
      <c r="X7" s="18">
        <f t="shared" si="3"/>
        <v>1</v>
      </c>
      <c r="Y7" s="18">
        <f t="shared" si="3"/>
        <v>1</v>
      </c>
      <c r="Z7" s="18">
        <f t="shared" si="3"/>
        <v>0</v>
      </c>
      <c r="AA7" s="18">
        <f t="shared" si="3"/>
        <v>1</v>
      </c>
      <c r="AB7" s="18">
        <f t="shared" si="3"/>
        <v>1</v>
      </c>
      <c r="AC7" s="18" t="str">
        <f t="shared" si="4"/>
        <v/>
      </c>
      <c r="AD7" s="18" t="str">
        <f t="shared" si="4"/>
        <v/>
      </c>
      <c r="AE7" s="18" t="str">
        <f t="shared" si="4"/>
        <v/>
      </c>
      <c r="AF7" s="18" t="str">
        <f t="shared" si="4"/>
        <v/>
      </c>
      <c r="AG7" s="18" t="str">
        <f t="shared" si="4"/>
        <v/>
      </c>
      <c r="AH7" s="18" t="str">
        <f t="shared" si="4"/>
        <v/>
      </c>
      <c r="AI7" s="18" t="str">
        <f t="shared" si="4"/>
        <v/>
      </c>
      <c r="AJ7" s="18" t="str">
        <f t="shared" si="5"/>
        <v/>
      </c>
      <c r="AK7" s="18" t="str">
        <f t="shared" si="5"/>
        <v/>
      </c>
      <c r="AL7" s="18" t="str">
        <f t="shared" si="5"/>
        <v/>
      </c>
      <c r="AM7" s="18" t="str">
        <f t="shared" si="5"/>
        <v/>
      </c>
      <c r="AN7" s="18" t="str">
        <f t="shared" si="5"/>
        <v/>
      </c>
      <c r="AO7" s="18" t="str">
        <f t="shared" si="5"/>
        <v/>
      </c>
      <c r="AP7" s="18" t="str">
        <f t="shared" si="5"/>
        <v/>
      </c>
      <c r="AQ7" s="18" t="str">
        <f t="shared" si="6"/>
        <v/>
      </c>
      <c r="AR7" s="18" t="str">
        <f t="shared" si="6"/>
        <v/>
      </c>
      <c r="AS7" s="18" t="str">
        <f t="shared" si="6"/>
        <v/>
      </c>
      <c r="AT7" s="18" t="str">
        <f t="shared" si="6"/>
        <v/>
      </c>
      <c r="AU7" s="18" t="str">
        <f t="shared" si="6"/>
        <v/>
      </c>
      <c r="AV7" s="18" t="str">
        <f t="shared" si="6"/>
        <v/>
      </c>
      <c r="AW7" s="18" t="str">
        <f t="shared" si="6"/>
        <v/>
      </c>
      <c r="AX7" s="18">
        <f t="shared" si="18"/>
        <v>0</v>
      </c>
      <c r="AY7" s="18">
        <f t="shared" si="19"/>
        <v>0</v>
      </c>
      <c r="AZ7" s="18">
        <f t="shared" si="20"/>
        <v>0</v>
      </c>
      <c r="BA7" s="18">
        <f t="shared" si="21"/>
        <v>0</v>
      </c>
      <c r="BB7" s="18">
        <f t="shared" si="7"/>
        <v>1.0000005000000001</v>
      </c>
      <c r="BC7" s="18">
        <f t="shared" si="8"/>
        <v>0</v>
      </c>
      <c r="BD7" s="18">
        <f>BC7*$B7/BC$2</f>
        <v>0</v>
      </c>
      <c r="BE7" s="18">
        <f t="shared" si="9"/>
        <v>1.0000005000000001</v>
      </c>
      <c r="BF7" s="18">
        <f t="shared" si="10"/>
        <v>0</v>
      </c>
      <c r="BG7" s="18">
        <f t="shared" si="33"/>
        <v>0</v>
      </c>
      <c r="BH7" s="18">
        <f t="shared" si="23"/>
        <v>1.0000005000000001</v>
      </c>
      <c r="BI7" s="18">
        <f t="shared" si="11"/>
        <v>0</v>
      </c>
      <c r="BJ7" s="18">
        <f t="shared" si="24"/>
        <v>0</v>
      </c>
      <c r="BK7" s="18">
        <f t="shared" si="25"/>
        <v>1.0000005000000001</v>
      </c>
      <c r="BL7" s="18">
        <f t="shared" si="12"/>
        <v>0</v>
      </c>
      <c r="BM7" s="18">
        <f t="shared" si="26"/>
        <v>0</v>
      </c>
      <c r="BN7" s="18">
        <f t="shared" si="27"/>
        <v>1.0000005000000001</v>
      </c>
      <c r="BO7" s="18">
        <f t="shared" si="13"/>
        <v>5</v>
      </c>
      <c r="BP7" s="18">
        <f t="shared" si="28"/>
        <v>5</v>
      </c>
      <c r="BQ7" s="18">
        <f t="shared" si="29"/>
        <v>0</v>
      </c>
      <c r="BR7" s="18">
        <f t="shared" si="14"/>
        <v>0</v>
      </c>
      <c r="BS7" s="18">
        <f t="shared" si="30"/>
        <v>0</v>
      </c>
      <c r="BT7" s="18">
        <f t="shared" si="31"/>
        <v>0</v>
      </c>
      <c r="BU7" s="18">
        <f t="shared" si="15"/>
        <v>0</v>
      </c>
      <c r="BV7" s="18">
        <f t="shared" si="32"/>
        <v>0</v>
      </c>
    </row>
    <row r="8" spans="2:74" s="18" customFormat="1" ht="19.149999999999999" customHeight="1">
      <c r="B8" s="2">
        <v>6</v>
      </c>
      <c r="C8" s="10" t="s">
        <v>57</v>
      </c>
      <c r="D8" s="2" t="str">
        <f>TEXT(AO3,0)&amp;":"&amp;TEXT(AH3,0)</f>
        <v>:</v>
      </c>
      <c r="E8" s="2" t="str">
        <f>TEXT(AO4,0)&amp;":"&amp;TEXT(AH4,0)</f>
        <v>:</v>
      </c>
      <c r="F8" s="2" t="str">
        <f>TEXT(AO5,0)&amp;":"&amp;TEXT(AH5,0)</f>
        <v>:</v>
      </c>
      <c r="G8" s="2" t="str">
        <f>TEXT(AO6,0)&amp;":"&amp;TEXT(AH6,0)</f>
        <v>:</v>
      </c>
      <c r="H8" s="2" t="str">
        <f>TEXT(AO7,0)&amp;":"&amp;TEXT(AH7,0)</f>
        <v>:</v>
      </c>
      <c r="I8" s="5"/>
      <c r="J8" s="8" t="str">
        <f>VLOOKUP($B8+J$1/100,$Q$21:$R$135,2,0)</f>
        <v>:</v>
      </c>
      <c r="K8" s="2">
        <f>AX8</f>
        <v>0</v>
      </c>
      <c r="L8" s="2" t="str">
        <f t="shared" si="16"/>
        <v>0:0</v>
      </c>
      <c r="M8" s="2">
        <f t="shared" si="17"/>
        <v>6</v>
      </c>
      <c r="N8" s="15"/>
      <c r="O8" s="18" t="e">
        <f>IF(SEARCH($O$1,D8)=1,$O$10,(SEARCH($O$1,D8)))</f>
        <v>#VALUE!</v>
      </c>
      <c r="P8" s="18" t="e">
        <f t="shared" si="2"/>
        <v>#VALUE!</v>
      </c>
      <c r="Q8" s="18" t="e">
        <f t="shared" si="2"/>
        <v>#VALUE!</v>
      </c>
      <c r="R8" s="18" t="e">
        <f t="shared" si="2"/>
        <v>#VALUE!</v>
      </c>
      <c r="S8" s="18" t="e">
        <f t="shared" si="2"/>
        <v>#VALUE!</v>
      </c>
      <c r="T8" s="18" t="e">
        <f t="shared" si="2"/>
        <v>#VALUE!</v>
      </c>
      <c r="U8" s="18" t="e">
        <f t="shared" si="2"/>
        <v>#VALUE!</v>
      </c>
      <c r="V8" s="18">
        <f t="shared" si="3"/>
        <v>1</v>
      </c>
      <c r="W8" s="18">
        <f t="shared" si="3"/>
        <v>1</v>
      </c>
      <c r="X8" s="18">
        <f t="shared" si="3"/>
        <v>1</v>
      </c>
      <c r="Y8" s="18">
        <f t="shared" si="3"/>
        <v>1</v>
      </c>
      <c r="Z8" s="18">
        <f t="shared" si="3"/>
        <v>1</v>
      </c>
      <c r="AA8" s="18">
        <f t="shared" si="3"/>
        <v>0</v>
      </c>
      <c r="AB8" s="18">
        <f t="shared" si="3"/>
        <v>1</v>
      </c>
      <c r="AC8" s="18" t="str">
        <f t="shared" si="4"/>
        <v/>
      </c>
      <c r="AD8" s="18" t="str">
        <f t="shared" si="4"/>
        <v/>
      </c>
      <c r="AE8" s="18" t="str">
        <f t="shared" si="4"/>
        <v/>
      </c>
      <c r="AF8" s="18" t="str">
        <f t="shared" si="4"/>
        <v/>
      </c>
      <c r="AG8" s="18" t="str">
        <f t="shared" si="4"/>
        <v/>
      </c>
      <c r="AH8" s="18" t="str">
        <f t="shared" si="4"/>
        <v/>
      </c>
      <c r="AI8" s="18" t="str">
        <f t="shared" si="4"/>
        <v/>
      </c>
      <c r="AJ8" s="18" t="str">
        <f t="shared" si="5"/>
        <v/>
      </c>
      <c r="AK8" s="18" t="str">
        <f t="shared" si="5"/>
        <v/>
      </c>
      <c r="AL8" s="18" t="str">
        <f t="shared" si="5"/>
        <v/>
      </c>
      <c r="AM8" s="18" t="str">
        <f t="shared" si="5"/>
        <v/>
      </c>
      <c r="AN8" s="18" t="str">
        <f t="shared" si="5"/>
        <v/>
      </c>
      <c r="AO8" s="18" t="str">
        <f t="shared" si="5"/>
        <v/>
      </c>
      <c r="AP8" s="18" t="str">
        <f t="shared" si="5"/>
        <v/>
      </c>
      <c r="AQ8" s="18" t="str">
        <f t="shared" si="6"/>
        <v/>
      </c>
      <c r="AR8" s="18" t="str">
        <f t="shared" si="6"/>
        <v/>
      </c>
      <c r="AS8" s="18" t="str">
        <f t="shared" si="6"/>
        <v/>
      </c>
      <c r="AT8" s="18" t="str">
        <f t="shared" si="6"/>
        <v/>
      </c>
      <c r="AU8" s="18" t="str">
        <f t="shared" si="6"/>
        <v/>
      </c>
      <c r="AV8" s="18" t="str">
        <f t="shared" si="6"/>
        <v/>
      </c>
      <c r="AW8" s="18" t="str">
        <f t="shared" si="6"/>
        <v/>
      </c>
      <c r="AX8" s="18">
        <f t="shared" si="18"/>
        <v>0</v>
      </c>
      <c r="AY8" s="18">
        <f t="shared" si="19"/>
        <v>0</v>
      </c>
      <c r="AZ8" s="18">
        <f t="shared" si="20"/>
        <v>0</v>
      </c>
      <c r="BA8" s="18">
        <f t="shared" si="21"/>
        <v>0</v>
      </c>
      <c r="BB8" s="18">
        <f t="shared" si="7"/>
        <v>1.0000004</v>
      </c>
      <c r="BC8" s="18">
        <f t="shared" si="8"/>
        <v>0</v>
      </c>
      <c r="BD8" s="18">
        <f t="shared" si="22"/>
        <v>0</v>
      </c>
      <c r="BE8" s="18">
        <f t="shared" si="9"/>
        <v>1.0000004</v>
      </c>
      <c r="BF8" s="18">
        <f t="shared" si="10"/>
        <v>0</v>
      </c>
      <c r="BG8" s="18">
        <f t="shared" si="33"/>
        <v>0</v>
      </c>
      <c r="BH8" s="18">
        <f t="shared" si="23"/>
        <v>1.0000004</v>
      </c>
      <c r="BI8" s="18">
        <f t="shared" si="11"/>
        <v>0</v>
      </c>
      <c r="BJ8" s="18">
        <f t="shared" si="24"/>
        <v>0</v>
      </c>
      <c r="BK8" s="18">
        <f t="shared" si="25"/>
        <v>1.0000004</v>
      </c>
      <c r="BL8" s="18">
        <f t="shared" si="12"/>
        <v>0</v>
      </c>
      <c r="BM8" s="18">
        <f t="shared" si="26"/>
        <v>0</v>
      </c>
      <c r="BN8" s="18">
        <f t="shared" si="27"/>
        <v>1.0000004</v>
      </c>
      <c r="BO8" s="18">
        <f t="shared" si="13"/>
        <v>0</v>
      </c>
      <c r="BP8" s="18">
        <f t="shared" si="28"/>
        <v>0</v>
      </c>
      <c r="BQ8" s="18">
        <f t="shared" si="29"/>
        <v>1.0000004</v>
      </c>
      <c r="BR8" s="18">
        <f t="shared" si="14"/>
        <v>6</v>
      </c>
      <c r="BS8" s="18">
        <f t="shared" si="30"/>
        <v>6</v>
      </c>
      <c r="BT8" s="18">
        <f t="shared" si="31"/>
        <v>0</v>
      </c>
      <c r="BU8" s="18">
        <f t="shared" si="15"/>
        <v>0</v>
      </c>
      <c r="BV8" s="18">
        <f t="shared" si="32"/>
        <v>0</v>
      </c>
    </row>
    <row r="9" spans="2:74" s="18" customFormat="1" ht="19.149999999999999" customHeight="1">
      <c r="B9" s="2">
        <v>7</v>
      </c>
      <c r="C9" s="10" t="s">
        <v>59</v>
      </c>
      <c r="D9" s="2" t="str">
        <f>TEXT(AP3,0)&amp;":"&amp;TEXT(AI3,0)</f>
        <v>:</v>
      </c>
      <c r="E9" s="2" t="str">
        <f>TEXT(AP4,0)&amp;":"&amp;TEXT(AI4,0)</f>
        <v>:</v>
      </c>
      <c r="F9" s="2" t="str">
        <f>TEXT(AP5,0)&amp;":"&amp;TEXT(AI5,0)</f>
        <v>:</v>
      </c>
      <c r="G9" s="2" t="str">
        <f>TEXT(AP6,0)&amp;":"&amp;TEXT(AI6,0)</f>
        <v>:</v>
      </c>
      <c r="H9" s="2" t="str">
        <f>TEXT(AP7,0)&amp;":"&amp;TEXT(AI7,0)</f>
        <v>:</v>
      </c>
      <c r="I9" s="2" t="str">
        <f>TEXT(AP8,0)&amp;":"&amp;TEXT(AI8,0)</f>
        <v>:</v>
      </c>
      <c r="J9" s="5"/>
      <c r="K9" s="2">
        <f>AX9</f>
        <v>0</v>
      </c>
      <c r="L9" s="2" t="str">
        <f t="shared" si="16"/>
        <v>0:0</v>
      </c>
      <c r="M9" s="2">
        <f t="shared" si="17"/>
        <v>7</v>
      </c>
      <c r="N9" s="15"/>
      <c r="O9" s="18" t="e">
        <f>IF(SEARCH($O$1,D9)=1,$O$10,(SEARCH($O$1,D9)))</f>
        <v>#VALUE!</v>
      </c>
      <c r="P9" s="18" t="e">
        <f t="shared" si="2"/>
        <v>#VALUE!</v>
      </c>
      <c r="Q9" s="18" t="e">
        <f t="shared" si="2"/>
        <v>#VALUE!</v>
      </c>
      <c r="R9" s="18" t="e">
        <f t="shared" si="2"/>
        <v>#VALUE!</v>
      </c>
      <c r="S9" s="18" t="e">
        <f t="shared" si="2"/>
        <v>#VALUE!</v>
      </c>
      <c r="T9" s="18" t="e">
        <f t="shared" si="2"/>
        <v>#VALUE!</v>
      </c>
      <c r="U9" s="18" t="e">
        <f t="shared" si="2"/>
        <v>#VALUE!</v>
      </c>
      <c r="V9" s="18">
        <f t="shared" si="3"/>
        <v>1</v>
      </c>
      <c r="W9" s="18">
        <f t="shared" si="3"/>
        <v>1</v>
      </c>
      <c r="X9" s="18">
        <f t="shared" si="3"/>
        <v>1</v>
      </c>
      <c r="Y9" s="18">
        <f t="shared" si="3"/>
        <v>1</v>
      </c>
      <c r="Z9" s="18">
        <f t="shared" si="3"/>
        <v>1</v>
      </c>
      <c r="AA9" s="18">
        <f t="shared" si="3"/>
        <v>1</v>
      </c>
      <c r="AB9" s="18">
        <f t="shared" si="3"/>
        <v>0</v>
      </c>
      <c r="AC9" s="18" t="str">
        <f t="shared" si="4"/>
        <v/>
      </c>
      <c r="AD9" s="18" t="str">
        <f t="shared" si="4"/>
        <v/>
      </c>
      <c r="AE9" s="18" t="str">
        <f t="shared" si="4"/>
        <v/>
      </c>
      <c r="AF9" s="18" t="str">
        <f t="shared" si="4"/>
        <v/>
      </c>
      <c r="AG9" s="18" t="str">
        <f t="shared" si="4"/>
        <v/>
      </c>
      <c r="AH9" s="18" t="str">
        <f t="shared" si="4"/>
        <v/>
      </c>
      <c r="AI9" s="18" t="str">
        <f t="shared" si="4"/>
        <v/>
      </c>
      <c r="AJ9" s="18" t="str">
        <f t="shared" si="5"/>
        <v/>
      </c>
      <c r="AK9" s="18" t="str">
        <f t="shared" si="5"/>
        <v/>
      </c>
      <c r="AL9" s="18" t="str">
        <f t="shared" si="5"/>
        <v/>
      </c>
      <c r="AM9" s="18" t="str">
        <f t="shared" si="5"/>
        <v/>
      </c>
      <c r="AN9" s="18" t="str">
        <f t="shared" si="5"/>
        <v/>
      </c>
      <c r="AO9" s="18" t="str">
        <f t="shared" si="5"/>
        <v/>
      </c>
      <c r="AP9" s="18" t="str">
        <f t="shared" si="5"/>
        <v/>
      </c>
      <c r="AQ9" s="18" t="str">
        <f t="shared" si="6"/>
        <v/>
      </c>
      <c r="AR9" s="18" t="str">
        <f t="shared" si="6"/>
        <v/>
      </c>
      <c r="AS9" s="18" t="str">
        <f t="shared" si="6"/>
        <v/>
      </c>
      <c r="AT9" s="18" t="str">
        <f t="shared" si="6"/>
        <v/>
      </c>
      <c r="AU9" s="18" t="str">
        <f t="shared" si="6"/>
        <v/>
      </c>
      <c r="AV9" s="18" t="str">
        <f t="shared" si="6"/>
        <v/>
      </c>
      <c r="AW9" s="18" t="str">
        <f t="shared" si="6"/>
        <v/>
      </c>
      <c r="AX9" s="18">
        <f t="shared" si="18"/>
        <v>0</v>
      </c>
      <c r="AY9" s="18">
        <f t="shared" si="19"/>
        <v>0</v>
      </c>
      <c r="AZ9" s="18">
        <f t="shared" si="20"/>
        <v>0</v>
      </c>
      <c r="BA9" s="18">
        <f>AY9-AZ9</f>
        <v>0</v>
      </c>
      <c r="BB9" s="18">
        <f t="shared" si="7"/>
        <v>1.0000003</v>
      </c>
      <c r="BC9" s="18">
        <f t="shared" si="8"/>
        <v>0</v>
      </c>
      <c r="BD9" s="18">
        <f t="shared" si="22"/>
        <v>0</v>
      </c>
      <c r="BE9" s="18">
        <f t="shared" si="9"/>
        <v>1.0000003</v>
      </c>
      <c r="BF9" s="18">
        <f t="shared" si="10"/>
        <v>0</v>
      </c>
      <c r="BG9" s="18">
        <f t="shared" si="33"/>
        <v>0</v>
      </c>
      <c r="BH9" s="18">
        <f t="shared" si="23"/>
        <v>1.0000003</v>
      </c>
      <c r="BI9" s="18">
        <f t="shared" si="11"/>
        <v>0</v>
      </c>
      <c r="BJ9" s="18">
        <f t="shared" si="24"/>
        <v>0</v>
      </c>
      <c r="BK9" s="18">
        <f t="shared" si="25"/>
        <v>1.0000003</v>
      </c>
      <c r="BL9" s="18">
        <f t="shared" si="12"/>
        <v>0</v>
      </c>
      <c r="BM9" s="18">
        <f t="shared" si="26"/>
        <v>0</v>
      </c>
      <c r="BN9" s="18">
        <f t="shared" si="27"/>
        <v>1.0000003</v>
      </c>
      <c r="BO9" s="18">
        <f t="shared" si="13"/>
        <v>0</v>
      </c>
      <c r="BP9" s="18">
        <f t="shared" si="28"/>
        <v>0</v>
      </c>
      <c r="BQ9" s="18">
        <f t="shared" si="29"/>
        <v>1.0000003</v>
      </c>
      <c r="BR9" s="18">
        <f t="shared" si="14"/>
        <v>0</v>
      </c>
      <c r="BS9" s="18">
        <f t="shared" si="30"/>
        <v>0</v>
      </c>
      <c r="BT9" s="18">
        <f t="shared" si="31"/>
        <v>1.0000003</v>
      </c>
      <c r="BU9" s="18">
        <f t="shared" si="15"/>
        <v>7</v>
      </c>
      <c r="BV9" s="18">
        <f t="shared" si="32"/>
        <v>7</v>
      </c>
    </row>
    <row r="10" spans="2:74" ht="26.45" customHeight="1">
      <c r="O10" t="e">
        <f>SEARCH($O$1,D10)</f>
        <v>#VALUE!</v>
      </c>
    </row>
    <row r="11" spans="2:74">
      <c r="B11" s="1" t="s">
        <v>3</v>
      </c>
      <c r="D11" s="21" t="s">
        <v>9</v>
      </c>
      <c r="E11" s="21" t="s">
        <v>10</v>
      </c>
      <c r="F11" s="21" t="s">
        <v>11</v>
      </c>
      <c r="G11" s="21" t="s">
        <v>12</v>
      </c>
      <c r="H11" t="s">
        <v>1</v>
      </c>
      <c r="I11" t="s">
        <v>7</v>
      </c>
      <c r="BB11">
        <f>MAX(BB3:BB10)</f>
        <v>1.0000009000000001</v>
      </c>
      <c r="BE11">
        <f>MAX(BE3:BE10)</f>
        <v>1.0000008</v>
      </c>
      <c r="BH11">
        <f>MAX(BH3:BH10)</f>
        <v>1.0000007</v>
      </c>
      <c r="BK11">
        <f>MAX(BK3:BK10)</f>
        <v>1.0000005999999999</v>
      </c>
      <c r="BN11">
        <f>MAX(BN3:BN10)</f>
        <v>1.0000005000000001</v>
      </c>
      <c r="BQ11">
        <f>MAX(BQ3:BQ10)</f>
        <v>1.0000004</v>
      </c>
      <c r="BT11">
        <f>MAX(BT3:BT10)</f>
        <v>1.0000003</v>
      </c>
    </row>
    <row r="12" spans="2:74" ht="19.149999999999999" customHeight="1">
      <c r="B12" s="6">
        <v>1</v>
      </c>
      <c r="C12" s="7" t="str">
        <f>VLOOKUP(BB12,$B$3:$L$9,2)</f>
        <v>Trenčín</v>
      </c>
      <c r="D12" s="6">
        <f>VLOOKUP($BB12,$P$12:$S$18,2,0)</f>
        <v>0</v>
      </c>
      <c r="E12" s="6">
        <f>VLOOKUP($BB12,$P$12:$S$18,3,0)</f>
        <v>0</v>
      </c>
      <c r="F12" s="6">
        <f>VLOOKUP($BB12,$P$12:$S$18,4,0)</f>
        <v>0</v>
      </c>
      <c r="G12" s="6">
        <f>VLOOKUP($BB12,$P$12:$T$18,5,0)</f>
        <v>0</v>
      </c>
      <c r="H12" s="6">
        <f>VLOOKUP(BB12,$B$3:$M$9,10)</f>
        <v>0</v>
      </c>
      <c r="I12" s="20" t="str">
        <f>VLOOKUP(BB12,$B$3:$M$8,11)</f>
        <v>0:0</v>
      </c>
      <c r="J12" s="6"/>
      <c r="P12">
        <v>1</v>
      </c>
      <c r="Q12">
        <f>SUM(U12:AD12)</f>
        <v>0</v>
      </c>
      <c r="R12">
        <f>SUMIF(AQ3:AW3,2)/2</f>
        <v>0</v>
      </c>
      <c r="S12">
        <f>SUMIF(AQ3:AW3,1)</f>
        <v>0</v>
      </c>
      <c r="T12">
        <f>Q12-R12-S12</f>
        <v>0</v>
      </c>
      <c r="U12">
        <f t="shared" ref="U12:AA18" si="34">IF(V3&gt;1,1,0)</f>
        <v>0</v>
      </c>
      <c r="V12">
        <f t="shared" si="34"/>
        <v>0</v>
      </c>
      <c r="W12">
        <f t="shared" si="34"/>
        <v>0</v>
      </c>
      <c r="X12">
        <f t="shared" si="34"/>
        <v>0</v>
      </c>
      <c r="Y12">
        <f t="shared" si="34"/>
        <v>0</v>
      </c>
      <c r="Z12">
        <f t="shared" si="34"/>
        <v>0</v>
      </c>
      <c r="AA12">
        <f t="shared" si="34"/>
        <v>0</v>
      </c>
      <c r="AV12">
        <f>N3</f>
        <v>0</v>
      </c>
      <c r="AX12">
        <v>1</v>
      </c>
      <c r="AY12" t="e">
        <f>VLOOKUP(AX12,$AV$12:$AX$18,3,0)</f>
        <v>#N/A</v>
      </c>
      <c r="BB12" s="18">
        <f>IF(TYPE(AY12)=1,AY12,BC12)</f>
        <v>1</v>
      </c>
      <c r="BC12" s="18">
        <f>SUM(BD3:BD10)</f>
        <v>1</v>
      </c>
    </row>
    <row r="13" spans="2:74" ht="19.149999999999999" customHeight="1">
      <c r="B13" s="6">
        <v>2</v>
      </c>
      <c r="C13" s="7" t="str">
        <f t="shared" ref="C13:C17" si="35">VLOOKUP(BB13,$B$3:$L$9,2)</f>
        <v>Zlín B</v>
      </c>
      <c r="D13" s="6">
        <f t="shared" ref="D13:D18" si="36">VLOOKUP($BB13,$P$12:$S$18,2,0)</f>
        <v>0</v>
      </c>
      <c r="E13" s="6">
        <f t="shared" ref="E13:E18" si="37">VLOOKUP($BB13,$P$12:$S$18,3,0)</f>
        <v>0</v>
      </c>
      <c r="F13" s="6">
        <f t="shared" ref="F13:F18" si="38">VLOOKUP($BB13,$P$12:$S$18,4,0)</f>
        <v>0</v>
      </c>
      <c r="G13" s="6">
        <f t="shared" ref="G13:G18" si="39">VLOOKUP($BB13,$P$12:$T$18,5,0)</f>
        <v>0</v>
      </c>
      <c r="H13" s="6">
        <f t="shared" ref="H13:H18" si="40">VLOOKUP(BB13,$B$3:$M$9,10)</f>
        <v>0</v>
      </c>
      <c r="I13" s="20" t="str">
        <f t="shared" ref="I13:I18" si="41">VLOOKUP(BB13,$B$3:$M$8,11)</f>
        <v>0:0</v>
      </c>
      <c r="J13" s="6"/>
      <c r="P13">
        <v>2</v>
      </c>
      <c r="Q13">
        <f t="shared" ref="Q13:Q18" si="42">SUM(U13:AD13)</f>
        <v>0</v>
      </c>
      <c r="R13">
        <f t="shared" ref="R13:R18" si="43">SUMIF(AQ4:AW4,2)/2</f>
        <v>0</v>
      </c>
      <c r="S13">
        <f t="shared" ref="S13:S18" si="44">SUMIF(AQ4:AW4,1)</f>
        <v>0</v>
      </c>
      <c r="T13">
        <f t="shared" ref="T13:T18" si="45">Q13-R13-S13</f>
        <v>0</v>
      </c>
      <c r="U13">
        <f t="shared" si="34"/>
        <v>0</v>
      </c>
      <c r="V13">
        <f t="shared" si="34"/>
        <v>0</v>
      </c>
      <c r="W13">
        <f t="shared" si="34"/>
        <v>0</v>
      </c>
      <c r="X13">
        <f t="shared" si="34"/>
        <v>0</v>
      </c>
      <c r="Y13">
        <f t="shared" si="34"/>
        <v>0</v>
      </c>
      <c r="Z13">
        <f t="shared" si="34"/>
        <v>0</v>
      </c>
      <c r="AA13">
        <f t="shared" si="34"/>
        <v>0</v>
      </c>
      <c r="AV13">
        <f t="shared" ref="AV13:AV18" si="46">N4</f>
        <v>0</v>
      </c>
      <c r="AX13">
        <v>2</v>
      </c>
      <c r="AY13" t="e">
        <f>VLOOKUP(AX13,$AV$12:$AX$18,3,0)</f>
        <v>#N/A</v>
      </c>
      <c r="BB13" s="18">
        <f t="shared" ref="BB13:BB18" si="47">IF(TYPE(AY13)=1,AY13,BC13)</f>
        <v>2</v>
      </c>
      <c r="BC13" s="18">
        <f>SUM(BG3:BG10)</f>
        <v>2</v>
      </c>
    </row>
    <row r="14" spans="2:74" ht="19.149999999999999" customHeight="1">
      <c r="B14" s="6">
        <v>3</v>
      </c>
      <c r="C14" s="7" t="str">
        <f t="shared" si="35"/>
        <v>Slavia B</v>
      </c>
      <c r="D14" s="6">
        <f t="shared" si="36"/>
        <v>0</v>
      </c>
      <c r="E14" s="6">
        <f t="shared" si="37"/>
        <v>0</v>
      </c>
      <c r="F14" s="6">
        <f t="shared" si="38"/>
        <v>0</v>
      </c>
      <c r="G14" s="6">
        <f t="shared" si="39"/>
        <v>0</v>
      </c>
      <c r="H14" s="6">
        <f t="shared" si="40"/>
        <v>0</v>
      </c>
      <c r="I14" s="20" t="str">
        <f t="shared" si="41"/>
        <v>0:0</v>
      </c>
      <c r="J14" s="6"/>
      <c r="P14">
        <v>3</v>
      </c>
      <c r="Q14">
        <f t="shared" si="42"/>
        <v>0</v>
      </c>
      <c r="R14">
        <f t="shared" si="43"/>
        <v>0</v>
      </c>
      <c r="S14">
        <f t="shared" si="44"/>
        <v>0</v>
      </c>
      <c r="T14">
        <f t="shared" si="45"/>
        <v>0</v>
      </c>
      <c r="U14">
        <f t="shared" si="34"/>
        <v>0</v>
      </c>
      <c r="V14">
        <f t="shared" si="34"/>
        <v>0</v>
      </c>
      <c r="W14">
        <f t="shared" si="34"/>
        <v>0</v>
      </c>
      <c r="X14">
        <f t="shared" si="34"/>
        <v>0</v>
      </c>
      <c r="Y14">
        <f t="shared" si="34"/>
        <v>0</v>
      </c>
      <c r="Z14">
        <f t="shared" si="34"/>
        <v>0</v>
      </c>
      <c r="AA14">
        <f t="shared" si="34"/>
        <v>0</v>
      </c>
      <c r="AV14">
        <f t="shared" si="46"/>
        <v>0</v>
      </c>
      <c r="AX14">
        <v>3</v>
      </c>
      <c r="AY14" t="e">
        <f t="shared" ref="AY14:AY18" si="48">VLOOKUP(AX14,$AV$12:$AX$18,3,0)</f>
        <v>#N/A</v>
      </c>
      <c r="BB14" s="18">
        <f t="shared" si="47"/>
        <v>3</v>
      </c>
      <c r="BC14" s="18">
        <f>SUM(BJ3:BJ10)</f>
        <v>3</v>
      </c>
    </row>
    <row r="15" spans="2:74" ht="19.149999999999999" customHeight="1">
      <c r="B15" s="6">
        <v>4</v>
      </c>
      <c r="C15" s="7" t="str">
        <f t="shared" si="35"/>
        <v>Slavia A</v>
      </c>
      <c r="D15" s="6">
        <f t="shared" si="36"/>
        <v>0</v>
      </c>
      <c r="E15" s="6">
        <f t="shared" si="37"/>
        <v>0</v>
      </c>
      <c r="F15" s="6">
        <f t="shared" si="38"/>
        <v>0</v>
      </c>
      <c r="G15" s="6">
        <f t="shared" si="39"/>
        <v>0</v>
      </c>
      <c r="H15" s="6">
        <f t="shared" si="40"/>
        <v>0</v>
      </c>
      <c r="I15" s="20" t="str">
        <f t="shared" si="41"/>
        <v>0:0</v>
      </c>
      <c r="J15" s="6"/>
      <c r="P15">
        <v>4</v>
      </c>
      <c r="Q15">
        <f t="shared" si="42"/>
        <v>0</v>
      </c>
      <c r="R15">
        <f t="shared" si="43"/>
        <v>0</v>
      </c>
      <c r="S15">
        <f t="shared" si="44"/>
        <v>0</v>
      </c>
      <c r="T15">
        <f t="shared" si="45"/>
        <v>0</v>
      </c>
      <c r="U15">
        <f t="shared" si="34"/>
        <v>0</v>
      </c>
      <c r="V15">
        <f t="shared" si="34"/>
        <v>0</v>
      </c>
      <c r="W15">
        <f t="shared" si="34"/>
        <v>0</v>
      </c>
      <c r="X15">
        <f t="shared" si="34"/>
        <v>0</v>
      </c>
      <c r="Y15">
        <f t="shared" si="34"/>
        <v>0</v>
      </c>
      <c r="Z15">
        <f t="shared" si="34"/>
        <v>0</v>
      </c>
      <c r="AA15">
        <f t="shared" si="34"/>
        <v>0</v>
      </c>
      <c r="AV15">
        <f t="shared" si="46"/>
        <v>0</v>
      </c>
      <c r="AX15">
        <v>4</v>
      </c>
      <c r="AY15" t="e">
        <f>VLOOKUP(AX15,$AV$12:$AX$18,3,0)</f>
        <v>#N/A</v>
      </c>
      <c r="BB15" s="18">
        <f t="shared" si="47"/>
        <v>4</v>
      </c>
      <c r="BC15" s="18">
        <f>SUM(BM3:BM10)</f>
        <v>4</v>
      </c>
    </row>
    <row r="16" spans="2:74" ht="19.149999999999999" customHeight="1">
      <c r="B16" s="6">
        <v>5</v>
      </c>
      <c r="C16" s="7" t="str">
        <f t="shared" si="35"/>
        <v>Bytča</v>
      </c>
      <c r="D16" s="6">
        <f t="shared" si="36"/>
        <v>0</v>
      </c>
      <c r="E16" s="6">
        <f t="shared" si="37"/>
        <v>0</v>
      </c>
      <c r="F16" s="6">
        <f t="shared" si="38"/>
        <v>0</v>
      </c>
      <c r="G16" s="6">
        <f t="shared" si="39"/>
        <v>0</v>
      </c>
      <c r="H16" s="6">
        <f t="shared" si="40"/>
        <v>0</v>
      </c>
      <c r="I16" s="20" t="str">
        <f t="shared" si="41"/>
        <v>0:0</v>
      </c>
      <c r="J16" s="6"/>
      <c r="P16">
        <v>5</v>
      </c>
      <c r="Q16">
        <f t="shared" si="42"/>
        <v>0</v>
      </c>
      <c r="R16">
        <f t="shared" si="43"/>
        <v>0</v>
      </c>
      <c r="S16">
        <f t="shared" si="44"/>
        <v>0</v>
      </c>
      <c r="T16">
        <f t="shared" si="45"/>
        <v>0</v>
      </c>
      <c r="U16">
        <f t="shared" si="34"/>
        <v>0</v>
      </c>
      <c r="V16">
        <f t="shared" si="34"/>
        <v>0</v>
      </c>
      <c r="W16">
        <f t="shared" si="34"/>
        <v>0</v>
      </c>
      <c r="X16">
        <f t="shared" si="34"/>
        <v>0</v>
      </c>
      <c r="Y16">
        <f t="shared" si="34"/>
        <v>0</v>
      </c>
      <c r="Z16">
        <f t="shared" si="34"/>
        <v>0</v>
      </c>
      <c r="AA16">
        <f t="shared" si="34"/>
        <v>0</v>
      </c>
      <c r="AV16">
        <f t="shared" si="46"/>
        <v>0</v>
      </c>
      <c r="AX16">
        <v>5</v>
      </c>
      <c r="AY16" t="e">
        <f t="shared" si="48"/>
        <v>#N/A</v>
      </c>
      <c r="BB16" s="18">
        <f t="shared" si="47"/>
        <v>5</v>
      </c>
      <c r="BC16" s="18">
        <f>SUM(BP3:BP10)</f>
        <v>5</v>
      </c>
    </row>
    <row r="17" spans="1:55" ht="19.149999999999999" customHeight="1">
      <c r="B17" s="6">
        <v>6</v>
      </c>
      <c r="C17" s="7" t="str">
        <f t="shared" si="35"/>
        <v>Zlín A</v>
      </c>
      <c r="D17" s="6">
        <f t="shared" si="36"/>
        <v>0</v>
      </c>
      <c r="E17" s="6">
        <f t="shared" si="37"/>
        <v>0</v>
      </c>
      <c r="F17" s="6">
        <f t="shared" si="38"/>
        <v>0</v>
      </c>
      <c r="G17" s="6">
        <f t="shared" si="39"/>
        <v>0</v>
      </c>
      <c r="H17" s="6">
        <f t="shared" si="40"/>
        <v>0</v>
      </c>
      <c r="I17" s="20" t="str">
        <f t="shared" si="41"/>
        <v>0:0</v>
      </c>
      <c r="J17" s="6"/>
      <c r="P17">
        <v>6</v>
      </c>
      <c r="Q17">
        <f t="shared" si="42"/>
        <v>0</v>
      </c>
      <c r="R17">
        <f t="shared" si="43"/>
        <v>0</v>
      </c>
      <c r="S17">
        <f t="shared" si="44"/>
        <v>0</v>
      </c>
      <c r="T17">
        <f t="shared" si="45"/>
        <v>0</v>
      </c>
      <c r="U17">
        <f t="shared" si="34"/>
        <v>0</v>
      </c>
      <c r="V17">
        <f t="shared" si="34"/>
        <v>0</v>
      </c>
      <c r="W17">
        <f t="shared" si="34"/>
        <v>0</v>
      </c>
      <c r="X17">
        <f t="shared" si="34"/>
        <v>0</v>
      </c>
      <c r="Y17">
        <f t="shared" si="34"/>
        <v>0</v>
      </c>
      <c r="Z17">
        <f t="shared" si="34"/>
        <v>0</v>
      </c>
      <c r="AA17">
        <f t="shared" si="34"/>
        <v>0</v>
      </c>
      <c r="AV17">
        <f t="shared" si="46"/>
        <v>0</v>
      </c>
      <c r="AX17">
        <v>6</v>
      </c>
      <c r="AY17" t="e">
        <f t="shared" si="48"/>
        <v>#N/A</v>
      </c>
      <c r="BB17" s="18">
        <f t="shared" si="47"/>
        <v>6</v>
      </c>
      <c r="BC17" s="18">
        <f>SUM(BS3:BS10)</f>
        <v>6</v>
      </c>
    </row>
    <row r="18" spans="1:55" ht="19.149999999999999" customHeight="1">
      <c r="B18" s="6">
        <v>7</v>
      </c>
      <c r="C18" s="7" t="str">
        <f>VLOOKUP(BB18,$B$3:$L$9,2)</f>
        <v>Nitra</v>
      </c>
      <c r="D18" s="6">
        <f t="shared" si="36"/>
        <v>0</v>
      </c>
      <c r="E18" s="6">
        <f t="shared" si="37"/>
        <v>0</v>
      </c>
      <c r="F18" s="6">
        <f t="shared" si="38"/>
        <v>0</v>
      </c>
      <c r="G18" s="6">
        <f t="shared" si="39"/>
        <v>0</v>
      </c>
      <c r="H18" s="6">
        <f t="shared" si="40"/>
        <v>0</v>
      </c>
      <c r="I18" s="20" t="str">
        <f t="shared" si="41"/>
        <v>0:0</v>
      </c>
      <c r="J18" s="6"/>
      <c r="P18">
        <v>7</v>
      </c>
      <c r="Q18">
        <f t="shared" si="42"/>
        <v>0</v>
      </c>
      <c r="R18">
        <f t="shared" si="43"/>
        <v>0</v>
      </c>
      <c r="S18">
        <f t="shared" si="44"/>
        <v>0</v>
      </c>
      <c r="T18">
        <f t="shared" si="45"/>
        <v>0</v>
      </c>
      <c r="U18">
        <f t="shared" si="34"/>
        <v>0</v>
      </c>
      <c r="V18">
        <f t="shared" si="34"/>
        <v>0</v>
      </c>
      <c r="W18">
        <f t="shared" si="34"/>
        <v>0</v>
      </c>
      <c r="X18">
        <f t="shared" si="34"/>
        <v>0</v>
      </c>
      <c r="Y18">
        <f t="shared" si="34"/>
        <v>0</v>
      </c>
      <c r="Z18">
        <f t="shared" si="34"/>
        <v>0</v>
      </c>
      <c r="AA18">
        <f t="shared" si="34"/>
        <v>0</v>
      </c>
      <c r="AV18">
        <f t="shared" si="46"/>
        <v>0</v>
      </c>
      <c r="AX18">
        <v>7</v>
      </c>
      <c r="AY18" t="e">
        <f t="shared" si="48"/>
        <v>#N/A</v>
      </c>
      <c r="BB18" s="18">
        <f t="shared" si="47"/>
        <v>7</v>
      </c>
      <c r="BC18" s="18">
        <f>SUM(BV3:BV10)</f>
        <v>7</v>
      </c>
    </row>
    <row r="19" spans="1:55" ht="19.149999999999999" customHeight="1">
      <c r="B19" s="6"/>
      <c r="C19" s="7"/>
      <c r="D19" s="6"/>
      <c r="E19" s="6"/>
      <c r="F19" s="6"/>
      <c r="G19" s="6"/>
      <c r="H19" s="6"/>
      <c r="I19" s="6"/>
      <c r="J19" s="6"/>
      <c r="BA19">
        <f>BB19-BC19</f>
        <v>0</v>
      </c>
      <c r="BB19" s="18">
        <f>SUM(BB12:BB17)</f>
        <v>21</v>
      </c>
      <c r="BC19">
        <f>SUM(BC12:BC17)</f>
        <v>21</v>
      </c>
    </row>
    <row r="20" spans="1:55">
      <c r="I20" s="21" t="s">
        <v>8</v>
      </c>
      <c r="J20" s="21"/>
    </row>
    <row r="21" spans="1:55">
      <c r="A21" t="s">
        <v>41</v>
      </c>
      <c r="B21" s="2">
        <v>1</v>
      </c>
      <c r="C21" t="str">
        <f>VLOOKUP(O21,$B$3:$C$9,2,0)</f>
        <v>Zlín B</v>
      </c>
      <c r="D21" s="48" t="str">
        <f>VLOOKUP(P21,$B$3:$C$9,2,0)</f>
        <v>Slavia A</v>
      </c>
      <c r="E21" s="48"/>
      <c r="F21" s="48"/>
      <c r="G21" s="48"/>
      <c r="H21" s="48"/>
      <c r="I21" s="43">
        <f>Zápasy!L13</f>
        <v>0</v>
      </c>
      <c r="J21" s="21"/>
      <c r="O21">
        <f>VLOOKUP(X21,Rozlosování7!$A$14:$D$163,3,0)</f>
        <v>2</v>
      </c>
      <c r="P21">
        <f>VLOOKUP(X21,Rozlosování7!$A$14:$D$163,4,0)</f>
        <v>4</v>
      </c>
      <c r="Q21">
        <f>IF(O21&lt;P21,O21+P21/100,P21+O21/100)</f>
        <v>2.04</v>
      </c>
      <c r="R21" s="9" t="str">
        <f t="shared" ref="R21:R41" si="49">IF(I21=0,":",IF(O21&lt;P21,I21,V21))</f>
        <v>:</v>
      </c>
      <c r="S21" t="e">
        <f t="shared" ref="S21:S41" si="50">SEARCH($O$1,I21)</f>
        <v>#VALUE!</v>
      </c>
      <c r="T21" t="e">
        <f t="shared" ref="T21:T41" si="51">VALUE(LEFT(I21,(S21-1)))</f>
        <v>#VALUE!</v>
      </c>
      <c r="U21" t="e">
        <f>RIGHT(I21,LEN(I21)-S21)</f>
        <v>#VALUE!</v>
      </c>
      <c r="V21" t="e">
        <f t="shared" ref="V21:V41" si="52">TEXT(U21,0)&amp;":"&amp;TEXT(T21,0)</f>
        <v>#VALUE!</v>
      </c>
      <c r="X21" t="str">
        <f>$B$1&amp;TEXT(B21,0)</f>
        <v>C1</v>
      </c>
    </row>
    <row r="22" spans="1:55">
      <c r="A22" t="s">
        <v>42</v>
      </c>
      <c r="B22" s="2">
        <v>2</v>
      </c>
      <c r="C22" t="str">
        <f t="shared" ref="C22:D41" si="53">VLOOKUP(O22,$B$3:$C$9,2,0)</f>
        <v>Trenčín</v>
      </c>
      <c r="D22" s="48" t="str">
        <f t="shared" si="53"/>
        <v>Slavia B</v>
      </c>
      <c r="E22" s="48"/>
      <c r="F22" s="48"/>
      <c r="G22" s="48"/>
      <c r="H22" s="48"/>
      <c r="I22" s="43">
        <f>Zápasy!L14</f>
        <v>0</v>
      </c>
      <c r="J22" s="17"/>
      <c r="K22" s="17"/>
      <c r="O22">
        <f>VLOOKUP(X22,Rozlosování7!$A$14:$D$163,3,0)</f>
        <v>1</v>
      </c>
      <c r="P22">
        <f>VLOOKUP(X22,Rozlosování7!$A$14:$D$163,4,0)</f>
        <v>3</v>
      </c>
      <c r="Q22">
        <f t="shared" ref="Q22:Q41" si="54">IF(O22&lt;P22,O22+P22/100,P22+O22/100)</f>
        <v>1.03</v>
      </c>
      <c r="R22" s="9" t="str">
        <f t="shared" si="49"/>
        <v>:</v>
      </c>
      <c r="S22" t="e">
        <f t="shared" si="50"/>
        <v>#VALUE!</v>
      </c>
      <c r="T22" t="e">
        <f t="shared" si="51"/>
        <v>#VALUE!</v>
      </c>
      <c r="U22" t="e">
        <f t="shared" ref="U22:U41" si="55">RIGHT(I22,LEN(I22)-S22)</f>
        <v>#VALUE!</v>
      </c>
      <c r="V22" t="e">
        <f t="shared" si="52"/>
        <v>#VALUE!</v>
      </c>
      <c r="X22" t="str">
        <f t="shared" ref="X22:X41" si="56">$B$1&amp;TEXT(B22,0)</f>
        <v>C2</v>
      </c>
    </row>
    <row r="23" spans="1:55">
      <c r="A23" t="s">
        <v>43</v>
      </c>
      <c r="B23" s="2">
        <v>3</v>
      </c>
      <c r="C23" t="str">
        <f t="shared" si="53"/>
        <v>Zlín A</v>
      </c>
      <c r="D23" s="48" t="str">
        <f t="shared" si="53"/>
        <v>Bytča</v>
      </c>
      <c r="E23" s="48"/>
      <c r="F23" s="48"/>
      <c r="G23" s="48"/>
      <c r="H23" s="48"/>
      <c r="I23" s="43">
        <f>Zápasy!L15</f>
        <v>0</v>
      </c>
      <c r="J23" s="21"/>
      <c r="O23">
        <f>VLOOKUP(X23,Rozlosování7!$A$14:$D$163,3,0)</f>
        <v>6</v>
      </c>
      <c r="P23">
        <f>VLOOKUP(X23,Rozlosování7!$A$14:$D$163,4,0)</f>
        <v>5</v>
      </c>
      <c r="Q23">
        <f t="shared" si="54"/>
        <v>5.0599999999999996</v>
      </c>
      <c r="R23" s="9" t="str">
        <f t="shared" si="49"/>
        <v>:</v>
      </c>
      <c r="S23" t="e">
        <f t="shared" si="50"/>
        <v>#VALUE!</v>
      </c>
      <c r="T23" t="e">
        <f t="shared" si="51"/>
        <v>#VALUE!</v>
      </c>
      <c r="U23" t="e">
        <f t="shared" si="55"/>
        <v>#VALUE!</v>
      </c>
      <c r="V23" t="e">
        <f t="shared" si="52"/>
        <v>#VALUE!</v>
      </c>
      <c r="X23" t="str">
        <f t="shared" si="56"/>
        <v>C3</v>
      </c>
    </row>
    <row r="24" spans="1:55">
      <c r="A24" t="s">
        <v>44</v>
      </c>
      <c r="B24" s="2">
        <v>4</v>
      </c>
      <c r="C24" t="str">
        <f t="shared" si="53"/>
        <v>Zlín B</v>
      </c>
      <c r="D24" s="48" t="str">
        <f t="shared" si="53"/>
        <v>Nitra</v>
      </c>
      <c r="E24" s="48"/>
      <c r="F24" s="48"/>
      <c r="G24" s="48"/>
      <c r="H24" s="48"/>
      <c r="I24" s="43">
        <f>Zápasy!L16</f>
        <v>0</v>
      </c>
      <c r="J24" s="21"/>
      <c r="O24">
        <f>VLOOKUP(X24,Rozlosování7!$A$14:$D$163,3,0)</f>
        <v>2</v>
      </c>
      <c r="P24">
        <f>VLOOKUP(X24,Rozlosování7!$A$14:$D$163,4,0)</f>
        <v>7</v>
      </c>
      <c r="Q24">
        <f t="shared" si="54"/>
        <v>2.0699999999999998</v>
      </c>
      <c r="R24" s="9" t="str">
        <f t="shared" si="49"/>
        <v>:</v>
      </c>
      <c r="S24" t="e">
        <f t="shared" si="50"/>
        <v>#VALUE!</v>
      </c>
      <c r="T24" t="e">
        <f t="shared" si="51"/>
        <v>#VALUE!</v>
      </c>
      <c r="U24" t="e">
        <f t="shared" si="55"/>
        <v>#VALUE!</v>
      </c>
      <c r="V24" t="e">
        <f t="shared" si="52"/>
        <v>#VALUE!</v>
      </c>
      <c r="X24" t="str">
        <f t="shared" si="56"/>
        <v>C4</v>
      </c>
    </row>
    <row r="25" spans="1:55">
      <c r="A25" t="s">
        <v>45</v>
      </c>
      <c r="B25" s="2">
        <v>5</v>
      </c>
      <c r="C25" t="str">
        <f t="shared" si="53"/>
        <v>Bytča</v>
      </c>
      <c r="D25" s="48" t="str">
        <f t="shared" si="53"/>
        <v>Trenčín</v>
      </c>
      <c r="E25" s="48"/>
      <c r="F25" s="48"/>
      <c r="G25" s="48"/>
      <c r="H25" s="48"/>
      <c r="I25" s="43">
        <f>Zápasy!L17</f>
        <v>0</v>
      </c>
      <c r="J25" s="21"/>
      <c r="O25">
        <f>VLOOKUP(X25,Rozlosování7!$A$14:$D$163,3,0)</f>
        <v>5</v>
      </c>
      <c r="P25">
        <f>VLOOKUP(X25,Rozlosování7!$A$14:$D$163,4,0)</f>
        <v>1</v>
      </c>
      <c r="Q25">
        <f t="shared" si="54"/>
        <v>1.05</v>
      </c>
      <c r="R25" s="9" t="str">
        <f t="shared" si="49"/>
        <v>:</v>
      </c>
      <c r="S25" t="e">
        <f t="shared" si="50"/>
        <v>#VALUE!</v>
      </c>
      <c r="T25" t="e">
        <f t="shared" si="51"/>
        <v>#VALUE!</v>
      </c>
      <c r="U25" t="e">
        <f t="shared" si="55"/>
        <v>#VALUE!</v>
      </c>
      <c r="V25" t="e">
        <f t="shared" si="52"/>
        <v>#VALUE!</v>
      </c>
      <c r="X25" t="str">
        <f t="shared" si="56"/>
        <v>C5</v>
      </c>
    </row>
    <row r="26" spans="1:55">
      <c r="A26" t="s">
        <v>46</v>
      </c>
      <c r="B26" s="2">
        <v>6</v>
      </c>
      <c r="C26" t="str">
        <f t="shared" si="53"/>
        <v>Zlín A</v>
      </c>
      <c r="D26" s="48" t="str">
        <f t="shared" si="53"/>
        <v>Slavia A</v>
      </c>
      <c r="E26" s="48"/>
      <c r="F26" s="48"/>
      <c r="G26" s="48"/>
      <c r="H26" s="48"/>
      <c r="I26" s="43">
        <f>Zápasy!L18</f>
        <v>0</v>
      </c>
      <c r="J26" s="21"/>
      <c r="O26">
        <f>VLOOKUP(X26,Rozlosování7!$A$14:$D$163,3,0)</f>
        <v>6</v>
      </c>
      <c r="P26">
        <f>VLOOKUP(X26,Rozlosování7!$A$14:$D$163,4,0)</f>
        <v>4</v>
      </c>
      <c r="Q26">
        <f t="shared" si="54"/>
        <v>4.0599999999999996</v>
      </c>
      <c r="R26" s="9" t="str">
        <f t="shared" si="49"/>
        <v>:</v>
      </c>
      <c r="S26" t="e">
        <f t="shared" si="50"/>
        <v>#VALUE!</v>
      </c>
      <c r="T26" t="e">
        <f t="shared" si="51"/>
        <v>#VALUE!</v>
      </c>
      <c r="U26" t="e">
        <f t="shared" si="55"/>
        <v>#VALUE!</v>
      </c>
      <c r="V26" t="e">
        <f t="shared" si="52"/>
        <v>#VALUE!</v>
      </c>
      <c r="X26" t="str">
        <f t="shared" si="56"/>
        <v>C6</v>
      </c>
    </row>
    <row r="27" spans="1:55">
      <c r="A27" t="s">
        <v>47</v>
      </c>
      <c r="B27" s="2">
        <v>7</v>
      </c>
      <c r="C27" t="str">
        <f t="shared" si="53"/>
        <v>Nitra</v>
      </c>
      <c r="D27" s="48" t="str">
        <f t="shared" si="53"/>
        <v>Slavia B</v>
      </c>
      <c r="E27" s="48"/>
      <c r="F27" s="48"/>
      <c r="G27" s="48"/>
      <c r="H27" s="48"/>
      <c r="I27" s="43">
        <f>Zápasy!L19</f>
        <v>0</v>
      </c>
      <c r="J27" s="21"/>
      <c r="O27">
        <f>VLOOKUP(X27,Rozlosování7!$A$14:$D$163,3,0)</f>
        <v>7</v>
      </c>
      <c r="P27">
        <f>VLOOKUP(X27,Rozlosování7!$A$14:$D$163,4,0)</f>
        <v>3</v>
      </c>
      <c r="Q27">
        <f t="shared" si="54"/>
        <v>3.07</v>
      </c>
      <c r="R27" s="9" t="str">
        <f t="shared" si="49"/>
        <v>:</v>
      </c>
      <c r="S27" t="e">
        <f t="shared" si="50"/>
        <v>#VALUE!</v>
      </c>
      <c r="T27" t="e">
        <f t="shared" si="51"/>
        <v>#VALUE!</v>
      </c>
      <c r="U27" t="e">
        <f t="shared" si="55"/>
        <v>#VALUE!</v>
      </c>
      <c r="V27" t="e">
        <f t="shared" si="52"/>
        <v>#VALUE!</v>
      </c>
      <c r="X27" t="str">
        <f t="shared" si="56"/>
        <v>C7</v>
      </c>
    </row>
    <row r="28" spans="1:55">
      <c r="A28" t="s">
        <v>48</v>
      </c>
      <c r="B28" s="2">
        <v>8</v>
      </c>
      <c r="C28" t="str">
        <f t="shared" si="53"/>
        <v>Slavia A</v>
      </c>
      <c r="D28" s="48" t="str">
        <f t="shared" si="53"/>
        <v>Bytča</v>
      </c>
      <c r="E28" s="48"/>
      <c r="F28" s="48"/>
      <c r="G28" s="48"/>
      <c r="H28" s="48"/>
      <c r="I28" s="43">
        <f>Zápasy!L20</f>
        <v>0</v>
      </c>
      <c r="J28" s="21"/>
      <c r="O28">
        <f>VLOOKUP(X28,Rozlosování7!$A$14:$D$163,3,0)</f>
        <v>4</v>
      </c>
      <c r="P28">
        <f>VLOOKUP(X28,Rozlosování7!$A$14:$D$163,4,0)</f>
        <v>5</v>
      </c>
      <c r="Q28">
        <f t="shared" si="54"/>
        <v>4.05</v>
      </c>
      <c r="R28" s="9" t="str">
        <f t="shared" si="49"/>
        <v>:</v>
      </c>
      <c r="S28" t="e">
        <f t="shared" si="50"/>
        <v>#VALUE!</v>
      </c>
      <c r="T28" t="e">
        <f t="shared" si="51"/>
        <v>#VALUE!</v>
      </c>
      <c r="U28" t="e">
        <f t="shared" si="55"/>
        <v>#VALUE!</v>
      </c>
      <c r="V28" t="e">
        <f t="shared" si="52"/>
        <v>#VALUE!</v>
      </c>
      <c r="X28" t="str">
        <f t="shared" si="56"/>
        <v>C8</v>
      </c>
    </row>
    <row r="29" spans="1:55">
      <c r="A29" t="s">
        <v>49</v>
      </c>
      <c r="B29" s="2">
        <v>9</v>
      </c>
      <c r="C29" t="str">
        <f t="shared" si="53"/>
        <v>Trenčín</v>
      </c>
      <c r="D29" s="48" t="str">
        <f t="shared" si="53"/>
        <v>Zlín B</v>
      </c>
      <c r="E29" s="48"/>
      <c r="F29" s="48"/>
      <c r="G29" s="48"/>
      <c r="H29" s="48"/>
      <c r="I29" s="43">
        <f>Zápasy!L21</f>
        <v>0</v>
      </c>
      <c r="J29" s="21"/>
      <c r="O29">
        <f>VLOOKUP(X29,Rozlosování7!$A$14:$D$163,3,0)</f>
        <v>1</v>
      </c>
      <c r="P29">
        <f>VLOOKUP(X29,Rozlosování7!$A$14:$D$163,4,0)</f>
        <v>2</v>
      </c>
      <c r="Q29">
        <f t="shared" si="54"/>
        <v>1.02</v>
      </c>
      <c r="R29" s="9" t="str">
        <f t="shared" si="49"/>
        <v>:</v>
      </c>
      <c r="S29" t="e">
        <f t="shared" si="50"/>
        <v>#VALUE!</v>
      </c>
      <c r="T29" t="e">
        <f t="shared" si="51"/>
        <v>#VALUE!</v>
      </c>
      <c r="U29" t="e">
        <f t="shared" si="55"/>
        <v>#VALUE!</v>
      </c>
      <c r="V29" t="e">
        <f t="shared" si="52"/>
        <v>#VALUE!</v>
      </c>
      <c r="X29" t="str">
        <f t="shared" si="56"/>
        <v>C9</v>
      </c>
    </row>
    <row r="30" spans="1:55">
      <c r="A30" t="s">
        <v>50</v>
      </c>
      <c r="B30" s="2">
        <v>10</v>
      </c>
      <c r="C30" t="str">
        <f t="shared" si="53"/>
        <v>Slavia B</v>
      </c>
      <c r="D30" s="48" t="str">
        <f t="shared" si="53"/>
        <v>Zlín A</v>
      </c>
      <c r="E30" s="48"/>
      <c r="F30" s="48"/>
      <c r="G30" s="48"/>
      <c r="H30" s="48"/>
      <c r="I30" s="43">
        <f>Zápasy!L22</f>
        <v>0</v>
      </c>
      <c r="J30" s="21"/>
      <c r="O30">
        <f>VLOOKUP(X30,Rozlosování7!$A$14:$D$163,3,0)</f>
        <v>3</v>
      </c>
      <c r="P30">
        <f>VLOOKUP(X30,Rozlosování7!$A$14:$D$163,4,0)</f>
        <v>6</v>
      </c>
      <c r="Q30">
        <f t="shared" si="54"/>
        <v>3.06</v>
      </c>
      <c r="R30" s="9" t="str">
        <f t="shared" si="49"/>
        <v>:</v>
      </c>
      <c r="S30" t="e">
        <f t="shared" si="50"/>
        <v>#VALUE!</v>
      </c>
      <c r="T30" t="e">
        <f t="shared" si="51"/>
        <v>#VALUE!</v>
      </c>
      <c r="U30" t="e">
        <f t="shared" si="55"/>
        <v>#VALUE!</v>
      </c>
      <c r="V30" t="e">
        <f t="shared" si="52"/>
        <v>#VALUE!</v>
      </c>
      <c r="X30" t="str">
        <f t="shared" si="56"/>
        <v>C10</v>
      </c>
    </row>
    <row r="31" spans="1:55">
      <c r="A31" t="s">
        <v>51</v>
      </c>
      <c r="B31" s="2">
        <v>11</v>
      </c>
      <c r="C31" t="str">
        <f t="shared" si="53"/>
        <v>Bytča</v>
      </c>
      <c r="D31" s="48" t="str">
        <f t="shared" si="53"/>
        <v>Nitra</v>
      </c>
      <c r="E31" s="48"/>
      <c r="F31" s="48"/>
      <c r="G31" s="48"/>
      <c r="H31" s="48"/>
      <c r="I31" s="43">
        <f>Zápasy!L23</f>
        <v>0</v>
      </c>
      <c r="J31" s="21"/>
      <c r="O31">
        <f>VLOOKUP(X31,Rozlosování7!$A$14:$D$163,3,0)</f>
        <v>5</v>
      </c>
      <c r="P31">
        <f>VLOOKUP(X31,Rozlosování7!$A$14:$D$163,4,0)</f>
        <v>7</v>
      </c>
      <c r="Q31">
        <f t="shared" si="54"/>
        <v>5.07</v>
      </c>
      <c r="R31" s="9" t="str">
        <f t="shared" si="49"/>
        <v>:</v>
      </c>
      <c r="S31" t="e">
        <f t="shared" si="50"/>
        <v>#VALUE!</v>
      </c>
      <c r="T31" t="e">
        <f t="shared" si="51"/>
        <v>#VALUE!</v>
      </c>
      <c r="U31" t="e">
        <f t="shared" si="55"/>
        <v>#VALUE!</v>
      </c>
      <c r="V31" t="e">
        <f t="shared" si="52"/>
        <v>#VALUE!</v>
      </c>
      <c r="X31" t="str">
        <f t="shared" si="56"/>
        <v>C11</v>
      </c>
    </row>
    <row r="32" spans="1:55">
      <c r="A32" t="s">
        <v>52</v>
      </c>
      <c r="B32" s="2">
        <v>12</v>
      </c>
      <c r="C32" t="str">
        <f t="shared" si="53"/>
        <v>Slavia A</v>
      </c>
      <c r="D32" s="48" t="str">
        <f t="shared" si="53"/>
        <v>Trenčín</v>
      </c>
      <c r="E32" s="48"/>
      <c r="F32" s="48"/>
      <c r="G32" s="48"/>
      <c r="H32" s="48"/>
      <c r="I32" s="43">
        <f>Zápasy!L24</f>
        <v>0</v>
      </c>
      <c r="J32" s="21"/>
      <c r="O32">
        <f>VLOOKUP(X32,Rozlosování7!$A$14:$D$163,3,0)</f>
        <v>4</v>
      </c>
      <c r="P32">
        <f>VLOOKUP(X32,Rozlosování7!$A$14:$D$163,4,0)</f>
        <v>1</v>
      </c>
      <c r="Q32">
        <f t="shared" si="54"/>
        <v>1.04</v>
      </c>
      <c r="R32" s="9" t="str">
        <f t="shared" si="49"/>
        <v>:</v>
      </c>
      <c r="S32" t="e">
        <f t="shared" si="50"/>
        <v>#VALUE!</v>
      </c>
      <c r="T32" t="e">
        <f t="shared" si="51"/>
        <v>#VALUE!</v>
      </c>
      <c r="U32" t="e">
        <f t="shared" si="55"/>
        <v>#VALUE!</v>
      </c>
      <c r="V32" t="e">
        <f t="shared" si="52"/>
        <v>#VALUE!</v>
      </c>
      <c r="X32" t="str">
        <f t="shared" si="56"/>
        <v>C12</v>
      </c>
    </row>
    <row r="33" spans="1:24">
      <c r="A33" t="s">
        <v>53</v>
      </c>
      <c r="B33" s="2">
        <v>13</v>
      </c>
      <c r="C33" t="str">
        <f t="shared" si="53"/>
        <v>Slavia B</v>
      </c>
      <c r="D33" s="48" t="str">
        <f t="shared" si="53"/>
        <v>Zlín B</v>
      </c>
      <c r="E33" s="48"/>
      <c r="F33" s="48"/>
      <c r="G33" s="48"/>
      <c r="H33" s="48"/>
      <c r="I33" s="43">
        <f>Zápasy!L25</f>
        <v>0</v>
      </c>
      <c r="J33" s="21"/>
      <c r="O33">
        <f>VLOOKUP(X33,Rozlosování7!$A$14:$D$163,3,0)</f>
        <v>3</v>
      </c>
      <c r="P33">
        <f>VLOOKUP(X33,Rozlosování7!$A$14:$D$163,4,0)</f>
        <v>2</v>
      </c>
      <c r="Q33">
        <f t="shared" si="54"/>
        <v>2.0299999999999998</v>
      </c>
      <c r="R33" s="9" t="str">
        <f t="shared" si="49"/>
        <v>:</v>
      </c>
      <c r="S33" t="e">
        <f t="shared" si="50"/>
        <v>#VALUE!</v>
      </c>
      <c r="T33" t="e">
        <f t="shared" si="51"/>
        <v>#VALUE!</v>
      </c>
      <c r="U33" t="e">
        <f t="shared" si="55"/>
        <v>#VALUE!</v>
      </c>
      <c r="V33" t="e">
        <f t="shared" si="52"/>
        <v>#VALUE!</v>
      </c>
      <c r="X33" t="str">
        <f t="shared" si="56"/>
        <v>C13</v>
      </c>
    </row>
    <row r="34" spans="1:24">
      <c r="A34" t="s">
        <v>54</v>
      </c>
      <c r="B34" s="2">
        <v>14</v>
      </c>
      <c r="C34" t="str">
        <f t="shared" si="53"/>
        <v>Nitra</v>
      </c>
      <c r="D34" s="48" t="str">
        <f t="shared" si="53"/>
        <v>Zlín A</v>
      </c>
      <c r="E34" s="48"/>
      <c r="F34" s="48"/>
      <c r="G34" s="48"/>
      <c r="H34" s="48"/>
      <c r="I34" s="43">
        <f>Zápasy!L26</f>
        <v>0</v>
      </c>
      <c r="J34" s="21"/>
      <c r="O34">
        <f>VLOOKUP(X34,Rozlosování7!$A$14:$D$163,3,0)</f>
        <v>7</v>
      </c>
      <c r="P34">
        <f>VLOOKUP(X34,Rozlosování7!$A$14:$D$163,4,0)</f>
        <v>6</v>
      </c>
      <c r="Q34">
        <f t="shared" si="54"/>
        <v>6.07</v>
      </c>
      <c r="R34" s="9" t="str">
        <f t="shared" si="49"/>
        <v>:</v>
      </c>
      <c r="S34" t="e">
        <f t="shared" si="50"/>
        <v>#VALUE!</v>
      </c>
      <c r="T34" t="e">
        <f t="shared" si="51"/>
        <v>#VALUE!</v>
      </c>
      <c r="U34" t="e">
        <f t="shared" si="55"/>
        <v>#VALUE!</v>
      </c>
      <c r="V34" t="e">
        <f t="shared" si="52"/>
        <v>#VALUE!</v>
      </c>
      <c r="X34" t="str">
        <f t="shared" si="56"/>
        <v>C14</v>
      </c>
    </row>
    <row r="35" spans="1:24">
      <c r="A35" t="s">
        <v>55</v>
      </c>
      <c r="B35" s="2">
        <v>15</v>
      </c>
      <c r="C35" t="str">
        <f t="shared" si="53"/>
        <v>Slavia B</v>
      </c>
      <c r="D35" s="48" t="str">
        <f t="shared" si="53"/>
        <v>Slavia A</v>
      </c>
      <c r="E35" s="48"/>
      <c r="F35" s="48"/>
      <c r="G35" s="48"/>
      <c r="H35" s="48"/>
      <c r="I35" s="43">
        <f>Zápasy!L27</f>
        <v>0</v>
      </c>
      <c r="J35" s="21"/>
      <c r="O35">
        <f>VLOOKUP(X35,Rozlosování7!$A$14:$D$163,3,0)</f>
        <v>3</v>
      </c>
      <c r="P35">
        <f>VLOOKUP(X35,Rozlosování7!$A$14:$D$163,4,0)</f>
        <v>4</v>
      </c>
      <c r="Q35">
        <f t="shared" si="54"/>
        <v>3.04</v>
      </c>
      <c r="R35" s="9" t="str">
        <f t="shared" si="49"/>
        <v>:</v>
      </c>
      <c r="S35" t="e">
        <f t="shared" si="50"/>
        <v>#VALUE!</v>
      </c>
      <c r="T35" t="e">
        <f t="shared" si="51"/>
        <v>#VALUE!</v>
      </c>
      <c r="U35" t="e">
        <f t="shared" si="55"/>
        <v>#VALUE!</v>
      </c>
      <c r="V35" t="e">
        <f t="shared" si="52"/>
        <v>#VALUE!</v>
      </c>
      <c r="X35" t="str">
        <f t="shared" si="56"/>
        <v>C15</v>
      </c>
    </row>
    <row r="36" spans="1:24">
      <c r="A36" t="s">
        <v>61</v>
      </c>
      <c r="B36" s="2">
        <v>16</v>
      </c>
      <c r="C36" t="str">
        <f t="shared" si="53"/>
        <v>Zlín B</v>
      </c>
      <c r="D36" s="48" t="str">
        <f t="shared" si="53"/>
        <v>Bytča</v>
      </c>
      <c r="E36" s="48"/>
      <c r="F36" s="48"/>
      <c r="G36" s="48"/>
      <c r="H36" s="48"/>
      <c r="I36" s="43">
        <f>Zápasy!L28</f>
        <v>0</v>
      </c>
      <c r="O36">
        <f>VLOOKUP(X36,Rozlosování7!$A$14:$D$163,3,0)</f>
        <v>2</v>
      </c>
      <c r="P36">
        <f>VLOOKUP(X36,Rozlosování7!$A$14:$D$163,4,0)</f>
        <v>5</v>
      </c>
      <c r="Q36">
        <f t="shared" si="54"/>
        <v>2.0499999999999998</v>
      </c>
      <c r="R36" s="9" t="str">
        <f t="shared" si="49"/>
        <v>:</v>
      </c>
      <c r="S36" t="e">
        <f t="shared" si="50"/>
        <v>#VALUE!</v>
      </c>
      <c r="T36" t="e">
        <f t="shared" si="51"/>
        <v>#VALUE!</v>
      </c>
      <c r="U36" t="e">
        <f t="shared" si="55"/>
        <v>#VALUE!</v>
      </c>
      <c r="V36" t="e">
        <f t="shared" si="52"/>
        <v>#VALUE!</v>
      </c>
      <c r="X36" t="str">
        <f t="shared" si="56"/>
        <v>C16</v>
      </c>
    </row>
    <row r="37" spans="1:24">
      <c r="A37" t="s">
        <v>62</v>
      </c>
      <c r="B37" s="2">
        <v>17</v>
      </c>
      <c r="C37" t="str">
        <f t="shared" si="53"/>
        <v>Trenčín</v>
      </c>
      <c r="D37" s="48" t="str">
        <f t="shared" si="53"/>
        <v>Zlín A</v>
      </c>
      <c r="E37" s="48"/>
      <c r="F37" s="48"/>
      <c r="G37" s="48"/>
      <c r="H37" s="48"/>
      <c r="I37" s="43">
        <f>Zápasy!L29</f>
        <v>0</v>
      </c>
      <c r="O37">
        <f>VLOOKUP(X37,Rozlosování7!$A$14:$D$163,3,0)</f>
        <v>1</v>
      </c>
      <c r="P37">
        <f>VLOOKUP(X37,Rozlosování7!$A$14:$D$163,4,0)</f>
        <v>6</v>
      </c>
      <c r="Q37">
        <f t="shared" si="54"/>
        <v>1.06</v>
      </c>
      <c r="R37" s="9" t="str">
        <f t="shared" si="49"/>
        <v>:</v>
      </c>
      <c r="S37" t="e">
        <f t="shared" si="50"/>
        <v>#VALUE!</v>
      </c>
      <c r="T37" t="e">
        <f t="shared" si="51"/>
        <v>#VALUE!</v>
      </c>
      <c r="U37" t="e">
        <f t="shared" si="55"/>
        <v>#VALUE!</v>
      </c>
      <c r="V37" t="e">
        <f t="shared" si="52"/>
        <v>#VALUE!</v>
      </c>
      <c r="X37" t="str">
        <f t="shared" si="56"/>
        <v>C17</v>
      </c>
    </row>
    <row r="38" spans="1:24">
      <c r="A38" t="s">
        <v>63</v>
      </c>
      <c r="B38" s="2">
        <v>18</v>
      </c>
      <c r="C38" t="str">
        <f t="shared" si="53"/>
        <v>Slavia A</v>
      </c>
      <c r="D38" s="48" t="str">
        <f t="shared" si="53"/>
        <v>Nitra</v>
      </c>
      <c r="E38" s="48"/>
      <c r="F38" s="48"/>
      <c r="G38" s="48"/>
      <c r="H38" s="48"/>
      <c r="I38" s="43">
        <f>Zápasy!L30</f>
        <v>0</v>
      </c>
      <c r="O38">
        <f>VLOOKUP(X38,Rozlosování7!$A$14:$D$163,3,0)</f>
        <v>4</v>
      </c>
      <c r="P38">
        <f>VLOOKUP(X38,Rozlosování7!$A$14:$D$163,4,0)</f>
        <v>7</v>
      </c>
      <c r="Q38">
        <f t="shared" si="54"/>
        <v>4.07</v>
      </c>
      <c r="R38" s="9" t="str">
        <f t="shared" si="49"/>
        <v>:</v>
      </c>
      <c r="S38" t="e">
        <f t="shared" si="50"/>
        <v>#VALUE!</v>
      </c>
      <c r="T38" t="e">
        <f t="shared" si="51"/>
        <v>#VALUE!</v>
      </c>
      <c r="U38" t="e">
        <f t="shared" si="55"/>
        <v>#VALUE!</v>
      </c>
      <c r="V38" t="e">
        <f t="shared" si="52"/>
        <v>#VALUE!</v>
      </c>
      <c r="X38" t="str">
        <f t="shared" si="56"/>
        <v>C18</v>
      </c>
    </row>
    <row r="39" spans="1:24">
      <c r="A39" t="s">
        <v>64</v>
      </c>
      <c r="B39" s="2">
        <v>19</v>
      </c>
      <c r="C39" t="str">
        <f t="shared" si="53"/>
        <v>Bytča</v>
      </c>
      <c r="D39" s="48" t="str">
        <f t="shared" si="53"/>
        <v>Slavia B</v>
      </c>
      <c r="E39" s="48"/>
      <c r="F39" s="48"/>
      <c r="G39" s="48"/>
      <c r="H39" s="48"/>
      <c r="I39" s="43">
        <f>Zápasy!L31</f>
        <v>0</v>
      </c>
      <c r="O39">
        <f>VLOOKUP(X39,Rozlosování7!$A$14:$D$163,3,0)</f>
        <v>5</v>
      </c>
      <c r="P39">
        <f>VLOOKUP(X39,Rozlosování7!$A$14:$D$163,4,0)</f>
        <v>3</v>
      </c>
      <c r="Q39">
        <f t="shared" si="54"/>
        <v>3.05</v>
      </c>
      <c r="R39" s="9" t="str">
        <f t="shared" si="49"/>
        <v>:</v>
      </c>
      <c r="S39" t="e">
        <f t="shared" si="50"/>
        <v>#VALUE!</v>
      </c>
      <c r="T39" t="e">
        <f t="shared" si="51"/>
        <v>#VALUE!</v>
      </c>
      <c r="U39" t="e">
        <f t="shared" si="55"/>
        <v>#VALUE!</v>
      </c>
      <c r="V39" t="e">
        <f t="shared" si="52"/>
        <v>#VALUE!</v>
      </c>
      <c r="X39" t="str">
        <f t="shared" si="56"/>
        <v>C19</v>
      </c>
    </row>
    <row r="40" spans="1:24">
      <c r="A40" t="s">
        <v>65</v>
      </c>
      <c r="B40" s="2">
        <v>20</v>
      </c>
      <c r="C40" t="str">
        <f t="shared" si="53"/>
        <v>Zlín A</v>
      </c>
      <c r="D40" s="48" t="str">
        <f t="shared" si="53"/>
        <v>Zlín B</v>
      </c>
      <c r="E40" s="48"/>
      <c r="F40" s="48"/>
      <c r="G40" s="48"/>
      <c r="H40" s="48"/>
      <c r="I40" s="43">
        <f>Zápasy!L32</f>
        <v>0</v>
      </c>
      <c r="O40">
        <f>VLOOKUP(X40,Rozlosování7!$A$14:$D$163,3,0)</f>
        <v>6</v>
      </c>
      <c r="P40">
        <f>VLOOKUP(X40,Rozlosování7!$A$14:$D$163,4,0)</f>
        <v>2</v>
      </c>
      <c r="Q40">
        <f t="shared" si="54"/>
        <v>2.06</v>
      </c>
      <c r="R40" s="9" t="str">
        <f t="shared" si="49"/>
        <v>:</v>
      </c>
      <c r="S40" t="e">
        <f t="shared" si="50"/>
        <v>#VALUE!</v>
      </c>
      <c r="T40" t="e">
        <f t="shared" si="51"/>
        <v>#VALUE!</v>
      </c>
      <c r="U40" t="e">
        <f t="shared" si="55"/>
        <v>#VALUE!</v>
      </c>
      <c r="V40" t="e">
        <f t="shared" si="52"/>
        <v>#VALUE!</v>
      </c>
      <c r="X40" t="str">
        <f t="shared" si="56"/>
        <v>C20</v>
      </c>
    </row>
    <row r="41" spans="1:24">
      <c r="A41" t="s">
        <v>66</v>
      </c>
      <c r="B41" s="2">
        <v>21</v>
      </c>
      <c r="C41" t="str">
        <f t="shared" si="53"/>
        <v>Nitra</v>
      </c>
      <c r="D41" s="48" t="str">
        <f t="shared" si="53"/>
        <v>Trenčín</v>
      </c>
      <c r="E41" s="48"/>
      <c r="F41" s="48"/>
      <c r="G41" s="48"/>
      <c r="H41" s="48"/>
      <c r="I41" s="43">
        <f>Zápasy!L33</f>
        <v>0</v>
      </c>
      <c r="O41">
        <f>VLOOKUP(X41,Rozlosování7!$A$14:$D$163,3,0)</f>
        <v>7</v>
      </c>
      <c r="P41">
        <f>VLOOKUP(X41,Rozlosování7!$A$14:$D$163,4,0)</f>
        <v>1</v>
      </c>
      <c r="Q41">
        <f t="shared" si="54"/>
        <v>1.07</v>
      </c>
      <c r="R41" s="9" t="str">
        <f t="shared" si="49"/>
        <v>:</v>
      </c>
      <c r="S41" t="e">
        <f t="shared" si="50"/>
        <v>#VALUE!</v>
      </c>
      <c r="T41" t="e">
        <f t="shared" si="51"/>
        <v>#VALUE!</v>
      </c>
      <c r="U41" t="e">
        <f t="shared" si="55"/>
        <v>#VALUE!</v>
      </c>
      <c r="V41" t="e">
        <f t="shared" si="52"/>
        <v>#VALUE!</v>
      </c>
      <c r="X41" t="str">
        <f t="shared" si="56"/>
        <v>C21</v>
      </c>
    </row>
  </sheetData>
  <sheetProtection sheet="1" objects="1" scenarios="1"/>
  <mergeCells count="21">
    <mergeCell ref="D32:H32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9:H39"/>
    <mergeCell ref="D40:H40"/>
    <mergeCell ref="D41:H41"/>
    <mergeCell ref="D33:H33"/>
    <mergeCell ref="D34:H34"/>
    <mergeCell ref="D35:H35"/>
    <mergeCell ref="D36:H36"/>
    <mergeCell ref="D37:H37"/>
    <mergeCell ref="D38:H38"/>
  </mergeCells>
  <conditionalFormatting sqref="N2">
    <cfRule type="expression" dxfId="0" priority="1">
      <formula>$BA$19&lt;&gt;0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Popis</vt:lpstr>
      <vt:lpstr>Rozlosování7</vt:lpstr>
      <vt:lpstr>Zápasy</vt:lpstr>
      <vt:lpstr>T7</vt:lpstr>
    </vt:vector>
  </TitlesOfParts>
  <Company>TREXIMA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Krejčiřík</dc:creator>
  <cp:lastModifiedBy>Milan</cp:lastModifiedBy>
  <dcterms:created xsi:type="dcterms:W3CDTF">2014-03-19T06:50:23Z</dcterms:created>
  <dcterms:modified xsi:type="dcterms:W3CDTF">2016-08-15T21:04:42Z</dcterms:modified>
</cp:coreProperties>
</file>